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E32B9C6D-5123-40E1-895B-B4D1973A7C10}" xr6:coauthVersionLast="36" xr6:coauthVersionMax="36" xr10:uidLastSave="{00000000-0000-0000-0000-000000000000}"/>
  <bookViews>
    <workbookView xWindow="0" yWindow="0" windowWidth="23040" windowHeight="8490" tabRatio="602" xr2:uid="{00000000-000D-0000-FFFF-FFFF00000000}"/>
  </bookViews>
  <sheets>
    <sheet name="Zał. nr 2.2" sheetId="1" r:id="rId1"/>
  </sheets>
  <definedNames>
    <definedName name="_xlnm._FilterDatabase" localSheetId="0" hidden="1">'Zał. nr 2.2'!$I$1:$J$2239</definedName>
    <definedName name="_xlnm.Print_Area" localSheetId="0">'Zał. nr 2.2'!$A$1:$J$2199</definedName>
    <definedName name="_xlnm.Print_Titles" localSheetId="0">'Zał. nr 2.2'!$5:$12</definedName>
    <definedName name="Z_1B5A1303_2240_4A1F_9EEE_F7D22BA97DFF_.wvu.Cols" localSheetId="0" hidden="1">'Zał. nr 2.2'!#REF!</definedName>
    <definedName name="Z_1B5A1303_2240_4A1F_9EEE_F7D22BA97DFF_.wvu.FilterData" localSheetId="0" hidden="1">'Zał. nr 2.2'!$A$2:$K$2228</definedName>
    <definedName name="Z_1B5A1303_2240_4A1F_9EEE_F7D22BA97DFF_.wvu.PrintArea" localSheetId="0" hidden="1">'Zał. nr 2.2'!$A$2:$J$2198</definedName>
    <definedName name="Z_1B5A1303_2240_4A1F_9EEE_F7D22BA97DFF_.wvu.PrintTitles" localSheetId="0" hidden="1">'Zał. nr 2.2'!$5:$12</definedName>
    <definedName name="Z_1B5A1303_2240_4A1F_9EEE_F7D22BA97DFF_.wvu.Rows" localSheetId="0" hidden="1">'Zał. nr 2.2'!#REF!,'Zał. nr 2.2'!#REF!,'Zał. nr 2.2'!#REF!,'Zał. nr 2.2'!$500:$500,'Zał. nr 2.2'!#REF!,'Zał. nr 2.2'!$533:$533,'Zał. nr 2.2'!#REF!,'Zał. nr 2.2'!#REF!,'Zał. nr 2.2'!#REF!,'Zał. nr 2.2'!#REF!,'Zał. nr 2.2'!#REF!,'Zał. nr 2.2'!$1614:$1614,'Zał. nr 2.2'!$2181:$2183</definedName>
    <definedName name="Z_1BFA8141_987B_4BBB_8D11_118EDFCB7FD5_.wvu.Cols" localSheetId="0" hidden="1">'Zał. nr 2.2'!#REF!</definedName>
    <definedName name="Z_1BFA8141_987B_4BBB_8D11_118EDFCB7FD5_.wvu.FilterData" localSheetId="0" hidden="1">'Zał. nr 2.2'!$A$2:$K$2228</definedName>
    <definedName name="Z_1BFA8141_987B_4BBB_8D11_118EDFCB7FD5_.wvu.PrintArea" localSheetId="0" hidden="1">'Zał. nr 2.2'!$A$2:$J$2198</definedName>
    <definedName name="Z_1BFA8141_987B_4BBB_8D11_118EDFCB7FD5_.wvu.PrintTitles" localSheetId="0" hidden="1">'Zał. nr 2.2'!$5:$12</definedName>
    <definedName name="Z_1BFA8141_987B_4BBB_8D11_118EDFCB7FD5_.wvu.Rows" localSheetId="0" hidden="1">'Zał. nr 2.2'!#REF!,'Zał. nr 2.2'!#REF!,'Zał. nr 2.2'!#REF!,'Zał. nr 2.2'!$500:$500,'Zał. nr 2.2'!#REF!,'Zał. nr 2.2'!$533:$533,'Zał. nr 2.2'!#REF!,'Zał. nr 2.2'!#REF!,'Zał. nr 2.2'!#REF!,'Zał. nr 2.2'!#REF!,'Zał. nr 2.2'!#REF!,'Zał. nr 2.2'!$1614:$1614,'Zał. nr 2.2'!$2181:$2183</definedName>
    <definedName name="Z_23155118_3AB3_469F_A4AB_BDDA33F39102_.wvu.FilterData" localSheetId="0" hidden="1">'Zał. nr 2.2'!$A$2:$K$2228</definedName>
    <definedName name="Z_297FA1FB_848A_434C_959A_C7B1330B63E2_.wvu.FilterData" localSheetId="0" hidden="1">'Zał. nr 2.2'!$A$2:$K$2228</definedName>
    <definedName name="Z_5D1228A6_5986_4FF1_8958_6B30877E07E2_.wvu.FilterData" localSheetId="0" hidden="1">'Zał. nr 2.2'!$A$2:$K$2228</definedName>
    <definedName name="Z_5D1228A6_5986_4FF1_8958_6B30877E07E2_.wvu.PrintArea" localSheetId="0" hidden="1">'Zał. nr 2.2'!$A$2:$J$2198</definedName>
    <definedName name="Z_5D1228A6_5986_4FF1_8958_6B30877E07E2_.wvu.PrintTitles" localSheetId="0" hidden="1">'Zał. nr 2.2'!$5:$12</definedName>
    <definedName name="Z_7EC7CDD5_A286_4B60_BA8F_4CDAD9D2557F_.wvu.PrintArea" localSheetId="0" hidden="1">'Zał. nr 2.2'!$A$1:$J$2199</definedName>
    <definedName name="Z_7EC7CDD5_A286_4B60_BA8F_4CDAD9D2557F_.wvu.PrintTitles" localSheetId="0" hidden="1">'Zał. nr 2.2'!$7:$12</definedName>
    <definedName name="Z_7EC7CDD5_A286_4B60_BA8F_4CDAD9D2557F_.wvu.Rows" localSheetId="0" hidden="1">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2.2'!$1883:$1888,'Zał. nr 2.2'!$30:$30,'Zał. nr 2.2'!#REF!,'Zał. nr 2.2'!#REF!,'Zał. nr 2.2'!#REF!,'Zał. nr 2.2'!#REF!,'Zał. nr 2.2'!#REF!,'Zał. nr 2.2'!$426:$426,'Zał. nr 2.2'!#REF!,'Zał. nr 2.2'!$2140:$2140,'Zał. nr 2.2'!#REF!,'Zał. nr 2.2'!#REF!,'Zał. nr 2.2'!#REF!,'Zał. nr 2.2'!#REF!,'Zał. nr 2.2'!#REF!</definedName>
    <definedName name="Z_9E509C2D_EEE6_45E2_AAF7_6C159166801B_.wvu.FilterData" localSheetId="0" hidden="1">'Zał. nr 2.2'!$A$2:$K$2228</definedName>
    <definedName name="Z_9E509C2D_EEE6_45E2_AAF7_6C159166801B_.wvu.PrintArea" localSheetId="0" hidden="1">'Zał. nr 2.2'!$A$2:$J$2198</definedName>
    <definedName name="Z_9E509C2D_EEE6_45E2_AAF7_6C159166801B_.wvu.PrintTitles" localSheetId="0" hidden="1">'Zał. nr 2.2'!$5:$12</definedName>
    <definedName name="Z_BC8502D0_2702_11D8_9A50_0040953092F6_.wvu.PrintArea" localSheetId="0" hidden="1">'Zał. nr 2.2'!$A$2:$J$2214</definedName>
    <definedName name="Z_BC8502D0_2702_11D8_9A50_0040953092F6_.wvu.PrintTitles" localSheetId="0" hidden="1">'Zał. nr 2.2'!$7:$12</definedName>
    <definedName name="Z_BC8502D0_2702_11D8_9A50_0040953092F6_.wvu.Rows" localSheetId="0" hidden="1">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2.2'!#REF!,'Zał. nr 2.2'!$1883:$1888,'Zał. nr 2.2'!$352:$352,'Zał. nr 2.2'!#REF!,'Zał. nr 2.2'!#REF!,'Zał. nr 2.2'!#REF!,'Zał. nr 2.2'!#REF!</definedName>
    <definedName name="Z_DCA70EFC_F929_47A4_82CA_A8E8C5DAC33E_.wvu.FilterData" localSheetId="0" hidden="1">'Zał. nr 2.2'!$A$2:$K$2228</definedName>
  </definedNames>
  <calcPr calcId="191029"/>
  <customWorkbookViews>
    <customWorkbookView name="Ubuntu - Widok osobisty" guid="{9E509C2D-EEE6-45E2-AAF7-6C159166801B}" mergeInterval="0" personalView="1" maximized="1" windowWidth="1276" windowHeight="628" tabRatio="602" activeSheetId="1"/>
    <customWorkbookView name="Okołowicz-Seweryn Aleksandra - Widok osobisty" guid="{1BFA8141-987B-4BBB-8D11-118EDFCB7FD5}" mergeInterval="0" personalView="1" maximized="1" xWindow="-8" yWindow="-8" windowWidth="1696" windowHeight="1066" tabRatio="602" activeSheetId="1"/>
    <customWorkbookView name="okolowal - Widok osobisty" guid="{7EC7CDD5-A286-4B60-BA8F-4CDAD9D2557F}" mergeInterval="0" personalView="1" maximized="1" windowWidth="1276" windowHeight="882" tabRatio="602" activeSheetId="1"/>
    <customWorkbookView name="kuchtael - Widok osobisty" guid="{107F05B0-32C4-418F-8E9E-A6ECB0ADB407}" mergeInterval="0" personalView="1" maximized="1" windowWidth="1020" windowHeight="596" activeSheetId="1"/>
    <customWorkbookView name="Chutkiewicz Beata - Widok osobisty" guid="{1B5A1303-2240-4A1F-9EEE-F7D22BA97DFF}" mergeInterval="0" personalView="1" maximized="1" xWindow="-8" yWindow="-8" windowWidth="1696" windowHeight="1026" tabRatio="602" activeSheetId="1"/>
    <customWorkbookView name="Ramik Anna - Widok osobisty" guid="{5D1228A6-5986-4FF1-8958-6B30877E07E2}" mergeInterval="0" personalView="1" maximized="1" xWindow="-8" yWindow="-8" windowWidth="1936" windowHeight="1056" tabRatio="602" activeSheetId="1"/>
  </customWorkbookViews>
</workbook>
</file>

<file path=xl/calcChain.xml><?xml version="1.0" encoding="utf-8"?>
<calcChain xmlns="http://schemas.openxmlformats.org/spreadsheetml/2006/main">
  <c r="F1533" i="1" l="1"/>
  <c r="C2163" i="1" l="1"/>
  <c r="H1389" i="1"/>
  <c r="I423" i="1"/>
  <c r="I424" i="1"/>
  <c r="I425" i="1"/>
  <c r="I389" i="1"/>
  <c r="I390" i="1"/>
  <c r="I391" i="1"/>
  <c r="I2197" i="1" l="1"/>
  <c r="I2169" i="1"/>
  <c r="H2169" i="1"/>
  <c r="H2198" i="1" s="1"/>
  <c r="F2168" i="1"/>
  <c r="E2169" i="1"/>
  <c r="C2168" i="1"/>
  <c r="D2159" i="1"/>
  <c r="F2159" i="1"/>
  <c r="G2159" i="1"/>
  <c r="C2159" i="1"/>
  <c r="J2169" i="1" l="1"/>
  <c r="E2198" i="1"/>
  <c r="F573" i="1"/>
  <c r="G106" i="1" l="1"/>
  <c r="D106" i="1"/>
  <c r="F2208" i="1" l="1"/>
  <c r="G2208" i="1"/>
  <c r="D2208" i="1"/>
  <c r="C2208" i="1"/>
  <c r="C480" i="1"/>
  <c r="F1941" i="1"/>
  <c r="F1940" i="1"/>
  <c r="F396" i="1" l="1"/>
  <c r="F380" i="1"/>
  <c r="I380" i="1" s="1"/>
  <c r="F376" i="1"/>
  <c r="I376" i="1" s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H377" i="1"/>
  <c r="I377" i="1"/>
  <c r="H378" i="1"/>
  <c r="I378" i="1"/>
  <c r="H379" i="1"/>
  <c r="I379" i="1"/>
  <c r="H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H390" i="1"/>
  <c r="H391" i="1"/>
  <c r="H392" i="1"/>
  <c r="I392" i="1"/>
  <c r="H393" i="1"/>
  <c r="I393" i="1"/>
  <c r="H394" i="1"/>
  <c r="I394" i="1"/>
  <c r="H395" i="1"/>
  <c r="I395" i="1"/>
  <c r="H396" i="1"/>
  <c r="I396" i="1"/>
  <c r="H344" i="1"/>
  <c r="H345" i="1"/>
  <c r="H346" i="1"/>
  <c r="H347" i="1"/>
  <c r="H348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H337" i="1"/>
  <c r="H335" i="1"/>
  <c r="E335" i="1"/>
  <c r="H331" i="1"/>
  <c r="E331" i="1"/>
  <c r="H333" i="1"/>
  <c r="E333" i="1"/>
  <c r="H329" i="1"/>
  <c r="E329" i="1"/>
  <c r="J329" i="1" l="1"/>
  <c r="J333" i="1"/>
  <c r="J331" i="1"/>
  <c r="J335" i="1"/>
  <c r="H328" i="1"/>
  <c r="E328" i="1"/>
  <c r="E330" i="1"/>
  <c r="J328" i="1" l="1"/>
  <c r="F1549" i="1"/>
  <c r="H1552" i="1"/>
  <c r="H1553" i="1"/>
  <c r="H817" i="1"/>
  <c r="I817" i="1"/>
  <c r="H1528" i="1" l="1"/>
  <c r="I1528" i="1"/>
  <c r="H1529" i="1"/>
  <c r="I1529" i="1"/>
  <c r="H2005" i="1"/>
  <c r="I2005" i="1"/>
  <c r="H36" i="1"/>
  <c r="I36" i="1"/>
  <c r="H37" i="1"/>
  <c r="I37" i="1"/>
  <c r="H38" i="1"/>
  <c r="I38" i="1"/>
  <c r="H39" i="1"/>
  <c r="H287" i="1"/>
  <c r="H288" i="1"/>
  <c r="H289" i="1"/>
  <c r="H290" i="1"/>
  <c r="H291" i="1"/>
  <c r="H292" i="1"/>
  <c r="H293" i="1"/>
  <c r="I283" i="1"/>
  <c r="I284" i="1"/>
  <c r="I285" i="1"/>
  <c r="I286" i="1"/>
  <c r="I287" i="1"/>
  <c r="I288" i="1"/>
  <c r="I289" i="1"/>
  <c r="I290" i="1"/>
  <c r="I291" i="1"/>
  <c r="I292" i="1"/>
  <c r="H283" i="1"/>
  <c r="H284" i="1"/>
  <c r="H285" i="1"/>
  <c r="H286" i="1"/>
  <c r="H1538" i="1"/>
  <c r="H1597" i="1"/>
  <c r="F1926" i="1" l="1"/>
  <c r="H1923" i="1"/>
  <c r="H1925" i="1"/>
  <c r="E1877" i="1"/>
  <c r="E1878" i="1"/>
  <c r="J1878" i="1" s="1"/>
  <c r="H1877" i="1"/>
  <c r="I1877" i="1"/>
  <c r="F635" i="1"/>
  <c r="F640" i="1"/>
  <c r="F639" i="1"/>
  <c r="H853" i="1"/>
  <c r="H851" i="1"/>
  <c r="I851" i="1"/>
  <c r="H837" i="1"/>
  <c r="I837" i="1"/>
  <c r="H838" i="1"/>
  <c r="I838" i="1"/>
  <c r="H839" i="1"/>
  <c r="I839" i="1"/>
  <c r="H840" i="1"/>
  <c r="I840" i="1"/>
  <c r="H841" i="1"/>
  <c r="I841" i="1"/>
  <c r="H842" i="1"/>
  <c r="I842" i="1"/>
  <c r="H843" i="1"/>
  <c r="I843" i="1"/>
  <c r="H844" i="1"/>
  <c r="I844" i="1"/>
  <c r="H1318" i="1"/>
  <c r="I1318" i="1"/>
  <c r="H1319" i="1"/>
  <c r="I1319" i="1"/>
  <c r="H1320" i="1"/>
  <c r="I1320" i="1"/>
  <c r="H1321" i="1"/>
  <c r="I1321" i="1"/>
  <c r="H1322" i="1"/>
  <c r="I1322" i="1"/>
  <c r="H1323" i="1"/>
  <c r="I1323" i="1"/>
  <c r="H1324" i="1"/>
  <c r="I1324" i="1"/>
  <c r="H1306" i="1"/>
  <c r="I1306" i="1"/>
  <c r="F1260" i="1"/>
  <c r="H1189" i="1"/>
  <c r="I1189" i="1"/>
  <c r="E1189" i="1"/>
  <c r="F1177" i="1"/>
  <c r="H1155" i="1"/>
  <c r="I1155" i="1"/>
  <c r="H1156" i="1"/>
  <c r="I1156" i="1"/>
  <c r="H874" i="1"/>
  <c r="I874" i="1"/>
  <c r="H827" i="1"/>
  <c r="I827" i="1"/>
  <c r="H828" i="1"/>
  <c r="I828" i="1"/>
  <c r="H1334" i="1"/>
  <c r="I1334" i="1"/>
  <c r="H1335" i="1"/>
  <c r="I1335" i="1"/>
  <c r="H1336" i="1"/>
  <c r="I1336" i="1"/>
  <c r="H1337" i="1"/>
  <c r="I1337" i="1"/>
  <c r="H1338" i="1"/>
  <c r="I1338" i="1"/>
  <c r="J1338" i="1"/>
  <c r="H1238" i="1"/>
  <c r="H1224" i="1"/>
  <c r="I1224" i="1"/>
  <c r="H1168" i="1"/>
  <c r="H1144" i="1"/>
  <c r="I1144" i="1"/>
  <c r="H1544" i="1"/>
  <c r="I1544" i="1"/>
  <c r="H1570" i="1"/>
  <c r="H659" i="1"/>
  <c r="H658" i="1"/>
  <c r="H653" i="1"/>
  <c r="I653" i="1"/>
  <c r="H807" i="1"/>
  <c r="I807" i="1"/>
  <c r="H808" i="1"/>
  <c r="I808" i="1"/>
  <c r="H1560" i="1"/>
  <c r="I1560" i="1"/>
  <c r="H796" i="1"/>
  <c r="I796" i="1"/>
  <c r="H797" i="1"/>
  <c r="I797" i="1"/>
  <c r="H798" i="1"/>
  <c r="I798" i="1"/>
  <c r="H799" i="1"/>
  <c r="I799" i="1"/>
  <c r="H800" i="1"/>
  <c r="H801" i="1"/>
  <c r="I801" i="1"/>
  <c r="H802" i="1"/>
  <c r="I802" i="1"/>
  <c r="H774" i="1"/>
  <c r="I774" i="1"/>
  <c r="H761" i="1"/>
  <c r="I761" i="1"/>
  <c r="H762" i="1"/>
  <c r="I762" i="1"/>
  <c r="H763" i="1"/>
  <c r="I763" i="1"/>
  <c r="H764" i="1"/>
  <c r="I764" i="1"/>
  <c r="H765" i="1"/>
  <c r="I765" i="1"/>
  <c r="H736" i="1"/>
  <c r="I736" i="1"/>
  <c r="H727" i="1"/>
  <c r="I727" i="1"/>
  <c r="H725" i="1"/>
  <c r="I725" i="1"/>
  <c r="H716" i="1"/>
  <c r="I716" i="1"/>
  <c r="H720" i="1"/>
  <c r="H711" i="1"/>
  <c r="F694" i="1"/>
  <c r="H704" i="1"/>
  <c r="I704" i="1"/>
  <c r="H705" i="1"/>
  <c r="I705" i="1"/>
  <c r="H706" i="1"/>
  <c r="I706" i="1"/>
  <c r="H707" i="1"/>
  <c r="I707" i="1"/>
  <c r="H696" i="1"/>
  <c r="I696" i="1"/>
  <c r="H1135" i="1"/>
  <c r="H1117" i="1"/>
  <c r="I1117" i="1"/>
  <c r="H1505" i="1"/>
  <c r="H1503" i="1"/>
  <c r="I1503" i="1"/>
  <c r="E1503" i="1"/>
  <c r="J1503" i="1" s="1"/>
  <c r="H900" i="1"/>
  <c r="H901" i="1"/>
  <c r="H902" i="1"/>
  <c r="H903" i="1"/>
  <c r="H904" i="1"/>
  <c r="H905" i="1"/>
  <c r="H784" i="1"/>
  <c r="I784" i="1"/>
  <c r="H785" i="1"/>
  <c r="I785" i="1"/>
  <c r="H786" i="1"/>
  <c r="I786" i="1"/>
  <c r="H787" i="1"/>
  <c r="I787" i="1"/>
  <c r="H941" i="1"/>
  <c r="I941" i="1"/>
  <c r="H942" i="1"/>
  <c r="I942" i="1"/>
  <c r="H943" i="1"/>
  <c r="I943" i="1"/>
  <c r="H944" i="1"/>
  <c r="I944" i="1"/>
  <c r="H945" i="1"/>
  <c r="I945" i="1"/>
  <c r="H931" i="1"/>
  <c r="I931" i="1"/>
  <c r="H932" i="1"/>
  <c r="I932" i="1"/>
  <c r="H920" i="1"/>
  <c r="I920" i="1"/>
  <c r="H911" i="1"/>
  <c r="I911" i="1"/>
  <c r="H1110" i="1"/>
  <c r="H1048" i="1"/>
  <c r="I1048" i="1"/>
  <c r="H1050" i="1"/>
  <c r="H1019" i="1"/>
  <c r="I1019" i="1"/>
  <c r="H1040" i="1"/>
  <c r="I1040" i="1"/>
  <c r="H1039" i="1"/>
  <c r="H1013" i="1"/>
  <c r="I1092" i="1"/>
  <c r="H1092" i="1"/>
  <c r="H1093" i="1"/>
  <c r="H1060" i="1"/>
  <c r="H756" i="1"/>
  <c r="I748" i="1"/>
  <c r="H748" i="1"/>
  <c r="H755" i="1"/>
  <c r="H665" i="1"/>
  <c r="I665" i="1"/>
  <c r="H666" i="1"/>
  <c r="I666" i="1"/>
  <c r="H667" i="1"/>
  <c r="I667" i="1"/>
  <c r="H668" i="1"/>
  <c r="I668" i="1"/>
  <c r="H1656" i="1"/>
  <c r="H1368" i="1"/>
  <c r="I1368" i="1"/>
  <c r="H1369" i="1"/>
  <c r="I1369" i="1"/>
  <c r="H1370" i="1"/>
  <c r="I1370" i="1"/>
  <c r="H1371" i="1"/>
  <c r="I1371" i="1"/>
  <c r="H1372" i="1"/>
  <c r="I1372" i="1"/>
  <c r="H1388" i="1"/>
  <c r="H1483" i="1"/>
  <c r="I1471" i="1"/>
  <c r="H1471" i="1"/>
  <c r="I684" i="1"/>
  <c r="I685" i="1"/>
  <c r="I686" i="1"/>
  <c r="I687" i="1"/>
  <c r="H684" i="1"/>
  <c r="H685" i="1"/>
  <c r="H686" i="1"/>
  <c r="H687" i="1"/>
  <c r="J1189" i="1" l="1"/>
  <c r="J1877" i="1"/>
  <c r="H1451" i="1"/>
  <c r="H1452" i="1"/>
  <c r="F1448" i="1"/>
  <c r="I1460" i="1"/>
  <c r="I1461" i="1"/>
  <c r="I1462" i="1"/>
  <c r="I1463" i="1"/>
  <c r="I1464" i="1"/>
  <c r="H1460" i="1"/>
  <c r="H1461" i="1"/>
  <c r="H1462" i="1"/>
  <c r="H1463" i="1"/>
  <c r="H1464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F1999" i="1"/>
  <c r="I1984" i="1"/>
  <c r="H1984" i="1"/>
  <c r="H1985" i="1"/>
  <c r="H435" i="1"/>
  <c r="E435" i="1"/>
  <c r="J435" i="1" s="1"/>
  <c r="H168" i="1"/>
  <c r="F165" i="1"/>
  <c r="F129" i="1"/>
  <c r="H125" i="1"/>
  <c r="G400" i="1"/>
  <c r="D400" i="1"/>
  <c r="H2062" i="1"/>
  <c r="I2062" i="1"/>
  <c r="H2064" i="1"/>
  <c r="H2069" i="1"/>
  <c r="I2069" i="1"/>
  <c r="I2095" i="1"/>
  <c r="H2095" i="1"/>
  <c r="H2096" i="1"/>
  <c r="I595" i="1"/>
  <c r="H614" i="1" l="1"/>
  <c r="I614" i="1"/>
  <c r="H606" i="1"/>
  <c r="H602" i="1"/>
  <c r="H600" i="1"/>
  <c r="H597" i="1"/>
  <c r="H596" i="1"/>
  <c r="H595" i="1"/>
  <c r="H594" i="1"/>
  <c r="H593" i="1"/>
  <c r="I633" i="1"/>
  <c r="H636" i="1"/>
  <c r="H621" i="1"/>
  <c r="H632" i="1"/>
  <c r="H633" i="1"/>
  <c r="H634" i="1"/>
  <c r="D174" i="1" l="1"/>
  <c r="D173" i="1" s="1"/>
  <c r="G174" i="1"/>
  <c r="G173" i="1" s="1"/>
  <c r="I244" i="1"/>
  <c r="J244" i="1"/>
  <c r="I242" i="1"/>
  <c r="H242" i="1"/>
  <c r="H243" i="1"/>
  <c r="E242" i="1"/>
  <c r="C243" i="1"/>
  <c r="I243" i="1" s="1"/>
  <c r="F235" i="1"/>
  <c r="G235" i="1"/>
  <c r="D235" i="1"/>
  <c r="H236" i="1"/>
  <c r="H237" i="1"/>
  <c r="H238" i="1"/>
  <c r="H239" i="1"/>
  <c r="H240" i="1"/>
  <c r="I1907" i="1"/>
  <c r="H1907" i="1"/>
  <c r="H1908" i="1"/>
  <c r="E1907" i="1"/>
  <c r="I272" i="1"/>
  <c r="I274" i="1"/>
  <c r="I275" i="1"/>
  <c r="I276" i="1"/>
  <c r="I277" i="1"/>
  <c r="I268" i="1"/>
  <c r="I269" i="1"/>
  <c r="I267" i="1"/>
  <c r="I278" i="1"/>
  <c r="I1861" i="1"/>
  <c r="I1862" i="1"/>
  <c r="I1863" i="1"/>
  <c r="I1864" i="1"/>
  <c r="I1865" i="1"/>
  <c r="I1866" i="1"/>
  <c r="H1859" i="1"/>
  <c r="H1860" i="1"/>
  <c r="H1861" i="1"/>
  <c r="H1862" i="1"/>
  <c r="H1863" i="1"/>
  <c r="H1864" i="1"/>
  <c r="E148" i="1"/>
  <c r="I147" i="1"/>
  <c r="I148" i="1"/>
  <c r="H148" i="1"/>
  <c r="H149" i="1"/>
  <c r="C149" i="1"/>
  <c r="H235" i="1" l="1"/>
  <c r="J1907" i="1"/>
  <c r="J242" i="1"/>
  <c r="J148" i="1"/>
  <c r="I174" i="1"/>
  <c r="I175" i="1"/>
  <c r="I182" i="1"/>
  <c r="I183" i="1"/>
  <c r="I184" i="1"/>
  <c r="I185" i="1"/>
  <c r="I186" i="1"/>
  <c r="H182" i="1"/>
  <c r="H183" i="1"/>
  <c r="H184" i="1"/>
  <c r="H185" i="1"/>
  <c r="H186" i="1"/>
  <c r="E186" i="1"/>
  <c r="C187" i="1"/>
  <c r="I2049" i="1"/>
  <c r="I2050" i="1"/>
  <c r="H2050" i="1"/>
  <c r="I2077" i="1"/>
  <c r="I2078" i="1"/>
  <c r="H2077" i="1"/>
  <c r="H2078" i="1"/>
  <c r="H2079" i="1"/>
  <c r="I2011" i="1"/>
  <c r="I2012" i="1"/>
  <c r="I2013" i="1"/>
  <c r="I2014" i="1"/>
  <c r="I2015" i="1"/>
  <c r="I2016" i="1"/>
  <c r="I2017" i="1"/>
  <c r="I2018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H2015" i="1"/>
  <c r="H2016" i="1"/>
  <c r="H2017" i="1"/>
  <c r="H2018" i="1"/>
  <c r="H2030" i="1"/>
  <c r="J186" i="1" l="1"/>
  <c r="I63" i="1"/>
  <c r="H64" i="1"/>
  <c r="H63" i="1"/>
  <c r="G62" i="1"/>
  <c r="F62" i="1"/>
  <c r="E63" i="1"/>
  <c r="E64" i="1"/>
  <c r="D62" i="1"/>
  <c r="C62" i="1"/>
  <c r="I62" i="1" s="1"/>
  <c r="G61" i="1"/>
  <c r="F61" i="1"/>
  <c r="D61" i="1"/>
  <c r="C61" i="1"/>
  <c r="I61" i="1" s="1"/>
  <c r="I64" i="1"/>
  <c r="E61" i="1" l="1"/>
  <c r="H61" i="1"/>
  <c r="E62" i="1"/>
  <c r="H62" i="1"/>
  <c r="J63" i="1"/>
  <c r="J64" i="1"/>
  <c r="J62" i="1" l="1"/>
  <c r="J61" i="1"/>
  <c r="I156" i="1"/>
  <c r="H156" i="1"/>
  <c r="I1733" i="1"/>
  <c r="H1733" i="1"/>
  <c r="I1723" i="1"/>
  <c r="H1723" i="1"/>
  <c r="I1716" i="1"/>
  <c r="I1717" i="1"/>
  <c r="H1716" i="1"/>
  <c r="H1717" i="1"/>
  <c r="H1718" i="1"/>
  <c r="I1843" i="1"/>
  <c r="I1844" i="1"/>
  <c r="H1843" i="1"/>
  <c r="H1844" i="1"/>
  <c r="I1746" i="1"/>
  <c r="H1746" i="1"/>
  <c r="I1808" i="1"/>
  <c r="H1808" i="1"/>
  <c r="I1796" i="1"/>
  <c r="H1796" i="1"/>
  <c r="I1831" i="1"/>
  <c r="H1831" i="1"/>
  <c r="I1771" i="1"/>
  <c r="H1771" i="1"/>
  <c r="I1766" i="1"/>
  <c r="H1766" i="1"/>
  <c r="I1752" i="1"/>
  <c r="H1752" i="1"/>
  <c r="I1930" i="1" l="1"/>
  <c r="I1931" i="1"/>
  <c r="I1932" i="1"/>
  <c r="I1933" i="1"/>
  <c r="I1934" i="1"/>
  <c r="I1935" i="1"/>
  <c r="I1936" i="1"/>
  <c r="I1937" i="1"/>
  <c r="I1939" i="1"/>
  <c r="H1939" i="1"/>
  <c r="I1940" i="1"/>
  <c r="H1934" i="1"/>
  <c r="E1934" i="1"/>
  <c r="F417" i="1"/>
  <c r="E53" i="1"/>
  <c r="I51" i="1"/>
  <c r="I52" i="1"/>
  <c r="I53" i="1"/>
  <c r="I54" i="1"/>
  <c r="I55" i="1"/>
  <c r="I56" i="1"/>
  <c r="I57" i="1"/>
  <c r="H53" i="1"/>
  <c r="J53" i="1" s="1"/>
  <c r="H54" i="1"/>
  <c r="H55" i="1"/>
  <c r="H56" i="1"/>
  <c r="E56" i="1"/>
  <c r="F193" i="1"/>
  <c r="F189" i="1" s="1"/>
  <c r="E23" i="1"/>
  <c r="I18" i="1"/>
  <c r="H18" i="1"/>
  <c r="J56" i="1" l="1"/>
  <c r="J1934" i="1"/>
  <c r="I544" i="1"/>
  <c r="H544" i="1"/>
  <c r="H545" i="1"/>
  <c r="H538" i="1"/>
  <c r="I538" i="1"/>
  <c r="I484" i="1"/>
  <c r="H484" i="1"/>
  <c r="G487" i="1" l="1"/>
  <c r="F487" i="1"/>
  <c r="D487" i="1"/>
  <c r="C487" i="1"/>
  <c r="E484" i="1"/>
  <c r="J484" i="1" s="1"/>
  <c r="G480" i="1"/>
  <c r="F480" i="1"/>
  <c r="D480" i="1"/>
  <c r="C1978" i="1"/>
  <c r="G1315" i="1" l="1"/>
  <c r="F1315" i="1"/>
  <c r="D1315" i="1"/>
  <c r="C1315" i="1"/>
  <c r="E1324" i="1"/>
  <c r="J1324" i="1" s="1"/>
  <c r="C1942" i="1"/>
  <c r="C1926" i="1"/>
  <c r="E1925" i="1"/>
  <c r="J1925" i="1" s="1"/>
  <c r="I1925" i="1"/>
  <c r="C1916" i="1"/>
  <c r="C1915" i="1"/>
  <c r="C1881" i="1"/>
  <c r="G1532" i="1"/>
  <c r="F1532" i="1"/>
  <c r="D1532" i="1"/>
  <c r="E1538" i="1"/>
  <c r="J1538" i="1" s="1"/>
  <c r="I1538" i="1"/>
  <c r="E756" i="1" l="1"/>
  <c r="J756" i="1" s="1"/>
  <c r="I756" i="1"/>
  <c r="E755" i="1"/>
  <c r="J755" i="1" s="1"/>
  <c r="I755" i="1"/>
  <c r="G745" i="1"/>
  <c r="F745" i="1"/>
  <c r="D745" i="1"/>
  <c r="C745" i="1"/>
  <c r="G713" i="1"/>
  <c r="F713" i="1"/>
  <c r="D713" i="1"/>
  <c r="C713" i="1"/>
  <c r="E720" i="1"/>
  <c r="J720" i="1" s="1"/>
  <c r="I720" i="1"/>
  <c r="C1999" i="1"/>
  <c r="C321" i="1"/>
  <c r="C131" i="1"/>
  <c r="C39" i="1"/>
  <c r="I39" i="1" s="1"/>
  <c r="E1656" i="1"/>
  <c r="J1656" i="1" s="1"/>
  <c r="I1656" i="1"/>
  <c r="G1650" i="1"/>
  <c r="F1650" i="1"/>
  <c r="D1650" i="1"/>
  <c r="C640" i="1"/>
  <c r="G1103" i="1"/>
  <c r="F1103" i="1"/>
  <c r="D1103" i="1"/>
  <c r="C1103" i="1"/>
  <c r="E1110" i="1"/>
  <c r="J1110" i="1" s="1"/>
  <c r="I1110" i="1"/>
  <c r="E1050" i="1"/>
  <c r="J1050" i="1" s="1"/>
  <c r="I1050" i="1"/>
  <c r="G1044" i="1"/>
  <c r="F1044" i="1"/>
  <c r="D1044" i="1"/>
  <c r="C1044" i="1"/>
  <c r="G1005" i="1"/>
  <c r="F1005" i="1"/>
  <c r="D1005" i="1"/>
  <c r="C1005" i="1"/>
  <c r="E1013" i="1"/>
  <c r="J1013" i="1" s="1"/>
  <c r="I1013" i="1"/>
  <c r="C1987" i="1" l="1"/>
  <c r="C1986" i="1"/>
  <c r="C294" i="1"/>
  <c r="C293" i="1"/>
  <c r="I293" i="1" s="1"/>
  <c r="E185" i="1"/>
  <c r="J185" i="1" s="1"/>
  <c r="E2079" i="1"/>
  <c r="J2079" i="1" s="1"/>
  <c r="I2079" i="1"/>
  <c r="G2074" i="1"/>
  <c r="F2074" i="1"/>
  <c r="D2074" i="1"/>
  <c r="C2074" i="1"/>
  <c r="E2064" i="1"/>
  <c r="J2064" i="1" s="1"/>
  <c r="I2064" i="1"/>
  <c r="G2059" i="1"/>
  <c r="F2059" i="1"/>
  <c r="D2059" i="1"/>
  <c r="C2059" i="1"/>
  <c r="E2050" i="1"/>
  <c r="J2050" i="1" s="1"/>
  <c r="G2046" i="1"/>
  <c r="F2046" i="1"/>
  <c r="D2046" i="1"/>
  <c r="C2046" i="1"/>
  <c r="F2035" i="1"/>
  <c r="C2035" i="1"/>
  <c r="C1692" i="1"/>
  <c r="C1691" i="1"/>
  <c r="F470" i="1" l="1"/>
  <c r="C470" i="1"/>
  <c r="E617" i="1" l="1"/>
  <c r="E614" i="1"/>
  <c r="J614" i="1" s="1"/>
  <c r="E615" i="1"/>
  <c r="E616" i="1"/>
  <c r="E618" i="1"/>
  <c r="E606" i="1"/>
  <c r="J606" i="1" s="1"/>
  <c r="I606" i="1"/>
  <c r="E602" i="1"/>
  <c r="J602" i="1" s="1"/>
  <c r="I602" i="1"/>
  <c r="E600" i="1"/>
  <c r="J600" i="1" s="1"/>
  <c r="I600" i="1"/>
  <c r="E636" i="1"/>
  <c r="J636" i="1" s="1"/>
  <c r="I636" i="1"/>
  <c r="E597" i="1"/>
  <c r="J597" i="1" s="1"/>
  <c r="I597" i="1"/>
  <c r="E596" i="1"/>
  <c r="J596" i="1" s="1"/>
  <c r="I596" i="1"/>
  <c r="E595" i="1"/>
  <c r="J595" i="1" s="1"/>
  <c r="E594" i="1"/>
  <c r="J594" i="1" s="1"/>
  <c r="I594" i="1"/>
  <c r="E593" i="1"/>
  <c r="J593" i="1" s="1"/>
  <c r="I593" i="1"/>
  <c r="E637" i="1"/>
  <c r="H637" i="1"/>
  <c r="I637" i="1"/>
  <c r="E634" i="1"/>
  <c r="I634" i="1"/>
  <c r="E621" i="1"/>
  <c r="J621" i="1" s="1"/>
  <c r="I621" i="1"/>
  <c r="E632" i="1"/>
  <c r="E633" i="1"/>
  <c r="J633" i="1" s="1"/>
  <c r="G583" i="1"/>
  <c r="F583" i="1"/>
  <c r="D583" i="1"/>
  <c r="C583" i="1"/>
  <c r="I583" i="1" s="1"/>
  <c r="G584" i="1"/>
  <c r="F584" i="1"/>
  <c r="D584" i="1"/>
  <c r="C584" i="1"/>
  <c r="I584" i="1" s="1"/>
  <c r="E538" i="1"/>
  <c r="J538" i="1" s="1"/>
  <c r="E544" i="1"/>
  <c r="J544" i="1" s="1"/>
  <c r="F542" i="1"/>
  <c r="F541" i="1"/>
  <c r="C542" i="1"/>
  <c r="E1335" i="1"/>
  <c r="J1335" i="1" s="1"/>
  <c r="E837" i="1"/>
  <c r="J837" i="1" s="1"/>
  <c r="E844" i="1"/>
  <c r="J844" i="1" s="1"/>
  <c r="E843" i="1"/>
  <c r="J843" i="1" s="1"/>
  <c r="E842" i="1"/>
  <c r="J842" i="1" s="1"/>
  <c r="E904" i="1"/>
  <c r="J904" i="1" s="1"/>
  <c r="I904" i="1"/>
  <c r="E903" i="1"/>
  <c r="J903" i="1" s="1"/>
  <c r="I903" i="1"/>
  <c r="E902" i="1"/>
  <c r="J902" i="1" s="1"/>
  <c r="I902" i="1"/>
  <c r="E900" i="1"/>
  <c r="J900" i="1" s="1"/>
  <c r="I900" i="1"/>
  <c r="E901" i="1"/>
  <c r="J901" i="1" s="1"/>
  <c r="I901" i="1"/>
  <c r="E874" i="1"/>
  <c r="J874" i="1" s="1"/>
  <c r="E875" i="1"/>
  <c r="J637" i="1" l="1"/>
  <c r="J634" i="1"/>
  <c r="E584" i="1"/>
  <c r="H584" i="1"/>
  <c r="H583" i="1"/>
  <c r="E583" i="1"/>
  <c r="E853" i="1"/>
  <c r="J853" i="1" s="1"/>
  <c r="I853" i="1"/>
  <c r="E851" i="1"/>
  <c r="J851" i="1" s="1"/>
  <c r="E827" i="1"/>
  <c r="J827" i="1" s="1"/>
  <c r="E1318" i="1"/>
  <c r="J1318" i="1" s="1"/>
  <c r="E1319" i="1"/>
  <c r="J1319" i="1" s="1"/>
  <c r="E1320" i="1"/>
  <c r="J1320" i="1" s="1"/>
  <c r="E1321" i="1"/>
  <c r="J1321" i="1" s="1"/>
  <c r="E1322" i="1"/>
  <c r="J1322" i="1" s="1"/>
  <c r="J583" i="1" l="1"/>
  <c r="J584" i="1"/>
  <c r="E920" i="1"/>
  <c r="J920" i="1" s="1"/>
  <c r="E911" i="1"/>
  <c r="J911" i="1" s="1"/>
  <c r="E912" i="1"/>
  <c r="E941" i="1"/>
  <c r="J941" i="1" s="1"/>
  <c r="E942" i="1"/>
  <c r="J942" i="1" s="1"/>
  <c r="E945" i="1"/>
  <c r="J945" i="1" s="1"/>
  <c r="E931" i="1"/>
  <c r="J931" i="1" s="1"/>
  <c r="E932" i="1"/>
  <c r="J932" i="1" s="1"/>
  <c r="E933" i="1"/>
  <c r="E1306" i="1"/>
  <c r="J1306" i="1" s="1"/>
  <c r="E1368" i="1"/>
  <c r="J1368" i="1" s="1"/>
  <c r="E1370" i="1"/>
  <c r="J1370" i="1" s="1"/>
  <c r="E1238" i="1"/>
  <c r="J1238" i="1" s="1"/>
  <c r="I1238" i="1"/>
  <c r="E1224" i="1"/>
  <c r="J1224" i="1" s="1"/>
  <c r="E1168" i="1"/>
  <c r="J1168" i="1" s="1"/>
  <c r="I1168" i="1"/>
  <c r="E1155" i="1"/>
  <c r="J1155" i="1" s="1"/>
  <c r="E1144" i="1"/>
  <c r="J1144" i="1" s="1"/>
  <c r="E1505" i="1"/>
  <c r="J1505" i="1" s="1"/>
  <c r="I1505" i="1"/>
  <c r="C1938" i="1"/>
  <c r="I1938" i="1" s="1"/>
  <c r="E796" i="1" l="1"/>
  <c r="J796" i="1" s="1"/>
  <c r="E797" i="1"/>
  <c r="J797" i="1" s="1"/>
  <c r="E798" i="1"/>
  <c r="J798" i="1" s="1"/>
  <c r="E799" i="1"/>
  <c r="J799" i="1" s="1"/>
  <c r="E801" i="1"/>
  <c r="J801" i="1" s="1"/>
  <c r="C800" i="1"/>
  <c r="E786" i="1"/>
  <c r="J786" i="1" s="1"/>
  <c r="E784" i="1"/>
  <c r="J784" i="1" s="1"/>
  <c r="E774" i="1"/>
  <c r="J774" i="1" s="1"/>
  <c r="E775" i="1"/>
  <c r="E761" i="1"/>
  <c r="J761" i="1" s="1"/>
  <c r="E765" i="1"/>
  <c r="J765" i="1" s="1"/>
  <c r="E668" i="1"/>
  <c r="J668" i="1" s="1"/>
  <c r="E665" i="1"/>
  <c r="J665" i="1" s="1"/>
  <c r="E748" i="1"/>
  <c r="J748" i="1" s="1"/>
  <c r="E736" i="1"/>
  <c r="J736" i="1" s="1"/>
  <c r="E737" i="1"/>
  <c r="E738" i="1"/>
  <c r="E739" i="1"/>
  <c r="E740" i="1"/>
  <c r="E741" i="1"/>
  <c r="E742" i="1"/>
  <c r="E727" i="1"/>
  <c r="J727" i="1" s="1"/>
  <c r="E725" i="1"/>
  <c r="J725" i="1" s="1"/>
  <c r="E716" i="1"/>
  <c r="J716" i="1" s="1"/>
  <c r="E704" i="1"/>
  <c r="J704" i="1" s="1"/>
  <c r="E705" i="1"/>
  <c r="J705" i="1" s="1"/>
  <c r="E707" i="1"/>
  <c r="J707" i="1" s="1"/>
  <c r="E696" i="1"/>
  <c r="J696" i="1" s="1"/>
  <c r="E659" i="1"/>
  <c r="J659" i="1" s="1"/>
  <c r="I659" i="1"/>
  <c r="E658" i="1"/>
  <c r="J658" i="1" s="1"/>
  <c r="I658" i="1"/>
  <c r="E653" i="1"/>
  <c r="J653" i="1" s="1"/>
  <c r="E817" i="1"/>
  <c r="J817" i="1" s="1"/>
  <c r="E818" i="1"/>
  <c r="E819" i="1"/>
  <c r="E820" i="1"/>
  <c r="E807" i="1"/>
  <c r="J807" i="1" s="1"/>
  <c r="E808" i="1"/>
  <c r="J808" i="1" s="1"/>
  <c r="E809" i="1"/>
  <c r="E686" i="1"/>
  <c r="J686" i="1" s="1"/>
  <c r="E683" i="1"/>
  <c r="E684" i="1"/>
  <c r="J684" i="1" s="1"/>
  <c r="E1483" i="1"/>
  <c r="J1483" i="1" s="1"/>
  <c r="I1483" i="1"/>
  <c r="E1471" i="1"/>
  <c r="J1471" i="1" s="1"/>
  <c r="E1460" i="1"/>
  <c r="J1460" i="1" s="1"/>
  <c r="E1461" i="1"/>
  <c r="J1461" i="1" s="1"/>
  <c r="E1462" i="1"/>
  <c r="J1462" i="1" s="1"/>
  <c r="E1463" i="1"/>
  <c r="J1463" i="1" s="1"/>
  <c r="E1464" i="1"/>
  <c r="J1464" i="1" s="1"/>
  <c r="E1452" i="1"/>
  <c r="J1452" i="1" s="1"/>
  <c r="I1452" i="1"/>
  <c r="E1451" i="1"/>
  <c r="J1451" i="1" s="1"/>
  <c r="I1451" i="1"/>
  <c r="E1570" i="1"/>
  <c r="J1570" i="1" s="1"/>
  <c r="I1570" i="1"/>
  <c r="E1560" i="1"/>
  <c r="J1560" i="1" s="1"/>
  <c r="E1552" i="1"/>
  <c r="J1552" i="1" s="1"/>
  <c r="I1552" i="1"/>
  <c r="E1544" i="1"/>
  <c r="J1544" i="1" s="1"/>
  <c r="E2015" i="1"/>
  <c r="J2015" i="1" s="1"/>
  <c r="E2030" i="1"/>
  <c r="J2030" i="1" s="1"/>
  <c r="C2019" i="1"/>
  <c r="I2019" i="1" s="1"/>
  <c r="E2011" i="1"/>
  <c r="E2012" i="1"/>
  <c r="E2013" i="1"/>
  <c r="E2014" i="1"/>
  <c r="E2016" i="1"/>
  <c r="J2016" i="1" s="1"/>
  <c r="E2017" i="1"/>
  <c r="J2017" i="1" s="1"/>
  <c r="E2018" i="1"/>
  <c r="J2018" i="1" s="1"/>
  <c r="E2019" i="1"/>
  <c r="E2020" i="1"/>
  <c r="E2021" i="1"/>
  <c r="E2022" i="1"/>
  <c r="E2023" i="1"/>
  <c r="E2024" i="1"/>
  <c r="E2025" i="1"/>
  <c r="E2026" i="1"/>
  <c r="E2027" i="1"/>
  <c r="C1654" i="1"/>
  <c r="C1650" i="1" s="1"/>
  <c r="C1640" i="1"/>
  <c r="E2005" i="1"/>
  <c r="J2005" i="1" s="1"/>
  <c r="E1092" i="1"/>
  <c r="J1092" i="1" s="1"/>
  <c r="E1135" i="1"/>
  <c r="J1135" i="1" s="1"/>
  <c r="I1135" i="1"/>
  <c r="E1117" i="1"/>
  <c r="J1117" i="1" s="1"/>
  <c r="E1060" i="1"/>
  <c r="J1060" i="1" s="1"/>
  <c r="I1060" i="1"/>
  <c r="E1048" i="1"/>
  <c r="J1048" i="1" s="1"/>
  <c r="E1040" i="1"/>
  <c r="J1040" i="1" s="1"/>
  <c r="E1039" i="1"/>
  <c r="J1039" i="1" s="1"/>
  <c r="I1039" i="1"/>
  <c r="E1019" i="1"/>
  <c r="J1019" i="1" s="1"/>
  <c r="E1528" i="1"/>
  <c r="J1528" i="1" s="1"/>
  <c r="E1984" i="1"/>
  <c r="J1984" i="1" s="1"/>
  <c r="E1863" i="1"/>
  <c r="J1863" i="1" s="1"/>
  <c r="E1864" i="1"/>
  <c r="J1864" i="1" s="1"/>
  <c r="C1860" i="1"/>
  <c r="I1860" i="1" s="1"/>
  <c r="C1859" i="1"/>
  <c r="I1859" i="1" s="1"/>
  <c r="E2069" i="1"/>
  <c r="J2069" i="1" s="1"/>
  <c r="E2077" i="1"/>
  <c r="J2077" i="1" s="1"/>
  <c r="E2095" i="1"/>
  <c r="J2095" i="1" s="1"/>
  <c r="E2062" i="1"/>
  <c r="J2062" i="1" s="1"/>
  <c r="E2063" i="1"/>
  <c r="E1389" i="1"/>
  <c r="J1389" i="1" s="1"/>
  <c r="I1389" i="1"/>
  <c r="E1388" i="1"/>
  <c r="J1388" i="1" s="1"/>
  <c r="I1388" i="1"/>
  <c r="E800" i="1" l="1"/>
  <c r="J800" i="1" s="1"/>
  <c r="I800" i="1"/>
  <c r="F1769" i="1"/>
  <c r="C1769" i="1"/>
  <c r="E168" i="1"/>
  <c r="J168" i="1" s="1"/>
  <c r="I168" i="1"/>
  <c r="C273" i="1"/>
  <c r="I273" i="1" s="1"/>
  <c r="C271" i="1"/>
  <c r="I271" i="1" s="1"/>
  <c r="C270" i="1"/>
  <c r="I270" i="1" s="1"/>
  <c r="E1766" i="1"/>
  <c r="J1766" i="1" s="1"/>
  <c r="F1763" i="1"/>
  <c r="C1763" i="1"/>
  <c r="F1764" i="1"/>
  <c r="C1764" i="1"/>
  <c r="E394" i="1"/>
  <c r="J394" i="1" s="1"/>
  <c r="E395" i="1"/>
  <c r="J395" i="1" s="1"/>
  <c r="E388" i="1"/>
  <c r="J388" i="1" s="1"/>
  <c r="E389" i="1"/>
  <c r="J389" i="1" s="1"/>
  <c r="E390" i="1"/>
  <c r="J390" i="1" s="1"/>
  <c r="E391" i="1"/>
  <c r="J391" i="1" s="1"/>
  <c r="E96" i="1" l="1"/>
  <c r="J96" i="1" s="1"/>
  <c r="E88" i="1"/>
  <c r="J88" i="1" s="1"/>
  <c r="E89" i="1"/>
  <c r="J89" i="1" s="1"/>
  <c r="E90" i="1"/>
  <c r="J90" i="1" s="1"/>
  <c r="E91" i="1"/>
  <c r="J91" i="1" s="1"/>
  <c r="E92" i="1"/>
  <c r="J92" i="1" s="1"/>
  <c r="E93" i="1"/>
  <c r="J93" i="1" s="1"/>
  <c r="E94" i="1"/>
  <c r="J94" i="1" s="1"/>
  <c r="E95" i="1"/>
  <c r="J95" i="1" s="1"/>
  <c r="E97" i="1"/>
  <c r="J97" i="1" s="1"/>
  <c r="E98" i="1"/>
  <c r="J98" i="1" s="1"/>
  <c r="E156" i="1"/>
  <c r="J156" i="1" s="1"/>
  <c r="E157" i="1"/>
  <c r="E345" i="1"/>
  <c r="E346" i="1"/>
  <c r="J346" i="1" s="1"/>
  <c r="E347" i="1"/>
  <c r="E348" i="1"/>
  <c r="E349" i="1"/>
  <c r="E327" i="1"/>
  <c r="E332" i="1"/>
  <c r="E334" i="1"/>
  <c r="E336" i="1"/>
  <c r="E337" i="1"/>
  <c r="J337" i="1" s="1"/>
  <c r="E338" i="1"/>
  <c r="E339" i="1"/>
  <c r="E340" i="1"/>
  <c r="E341" i="1"/>
  <c r="E342" i="1"/>
  <c r="E343" i="1"/>
  <c r="E344" i="1"/>
  <c r="J344" i="1" s="1"/>
  <c r="E1808" i="1"/>
  <c r="J1808" i="1" s="1"/>
  <c r="E125" i="1"/>
  <c r="J125" i="1" s="1"/>
  <c r="I125" i="1"/>
  <c r="E36" i="1"/>
  <c r="J36" i="1" s="1"/>
  <c r="C34" i="1"/>
  <c r="C45" i="1"/>
  <c r="E1733" i="1"/>
  <c r="J1733" i="1" s="1"/>
  <c r="F1731" i="1"/>
  <c r="G1730" i="1"/>
  <c r="F1730" i="1"/>
  <c r="D1730" i="1"/>
  <c r="C1730" i="1"/>
  <c r="C1731" i="1"/>
  <c r="E1723" i="1"/>
  <c r="J1723" i="1" s="1"/>
  <c r="G1720" i="1"/>
  <c r="F1720" i="1"/>
  <c r="D1720" i="1"/>
  <c r="C1720" i="1"/>
  <c r="C1721" i="1"/>
  <c r="E1717" i="1"/>
  <c r="J1717" i="1" s="1"/>
  <c r="E1718" i="1"/>
  <c r="E1716" i="1"/>
  <c r="J1716" i="1" s="1"/>
  <c r="E1752" i="1"/>
  <c r="J1752" i="1" s="1"/>
  <c r="E1771" i="1"/>
  <c r="J1771" i="1" s="1"/>
  <c r="F1768" i="1"/>
  <c r="C1768" i="1"/>
  <c r="E1796" i="1"/>
  <c r="J1796" i="1" s="1"/>
  <c r="E283" i="1"/>
  <c r="J283" i="1" s="1"/>
  <c r="E284" i="1"/>
  <c r="J284" i="1" s="1"/>
  <c r="E285" i="1"/>
  <c r="J285" i="1" s="1"/>
  <c r="E286" i="1"/>
  <c r="J286" i="1" s="1"/>
  <c r="E287" i="1"/>
  <c r="J287" i="1" s="1"/>
  <c r="E288" i="1"/>
  <c r="J288" i="1" s="1"/>
  <c r="E289" i="1"/>
  <c r="J289" i="1" s="1"/>
  <c r="E290" i="1"/>
  <c r="J290" i="1" s="1"/>
  <c r="E291" i="1"/>
  <c r="J291" i="1" s="1"/>
  <c r="C145" i="1"/>
  <c r="E240" i="1"/>
  <c r="J240" i="1" s="1"/>
  <c r="I240" i="1"/>
  <c r="E239" i="1"/>
  <c r="J239" i="1" s="1"/>
  <c r="I239" i="1"/>
  <c r="C235" i="1"/>
  <c r="C195" i="1"/>
  <c r="C193" i="1"/>
  <c r="E1746" i="1"/>
  <c r="J1746" i="1" s="1"/>
  <c r="E1831" i="1"/>
  <c r="J1831" i="1" s="1"/>
  <c r="C81" i="1"/>
  <c r="E1843" i="1" l="1"/>
  <c r="J1843" i="1" s="1"/>
  <c r="E1844" i="1"/>
  <c r="J1844" i="1" s="1"/>
  <c r="E18" i="1"/>
  <c r="J18" i="1" s="1"/>
  <c r="C16" i="1" l="1"/>
  <c r="E442" i="1" l="1"/>
  <c r="E443" i="1"/>
  <c r="E444" i="1"/>
  <c r="E86" i="1"/>
  <c r="J86" i="1" s="1"/>
  <c r="E87" i="1"/>
  <c r="J87" i="1" s="1"/>
  <c r="E99" i="1"/>
  <c r="J99" i="1" s="1"/>
  <c r="E100" i="1"/>
  <c r="J100" i="1" s="1"/>
  <c r="E101" i="1"/>
  <c r="C2086" i="1"/>
  <c r="C1269" i="1" l="1"/>
  <c r="C1270" i="1"/>
  <c r="I164" i="1" l="1"/>
  <c r="I163" i="1"/>
  <c r="I165" i="1" l="1"/>
  <c r="I166" i="1"/>
  <c r="I167" i="1"/>
  <c r="I169" i="1"/>
  <c r="I170" i="1"/>
  <c r="E163" i="1" l="1"/>
  <c r="H163" i="1"/>
  <c r="F161" i="1"/>
  <c r="F162" i="1"/>
  <c r="G162" i="1"/>
  <c r="G161" i="1"/>
  <c r="J163" i="1" l="1"/>
  <c r="J661" i="1"/>
  <c r="J672" i="1"/>
  <c r="J679" i="1"/>
  <c r="J692" i="1"/>
  <c r="J700" i="1"/>
  <c r="J712" i="1"/>
  <c r="J721" i="1"/>
  <c r="J732" i="1"/>
  <c r="J744" i="1"/>
  <c r="J757" i="1"/>
  <c r="J770" i="1"/>
  <c r="J780" i="1"/>
  <c r="J792" i="1"/>
  <c r="J803" i="1"/>
  <c r="J813" i="1"/>
  <c r="J823" i="1"/>
  <c r="J833" i="1"/>
  <c r="J847" i="1"/>
  <c r="J859" i="1"/>
  <c r="J870" i="1"/>
  <c r="J881" i="1"/>
  <c r="J894" i="1"/>
  <c r="J907" i="1"/>
  <c r="J937" i="1"/>
  <c r="J949" i="1"/>
  <c r="J958" i="1"/>
  <c r="J968" i="1"/>
  <c r="J977" i="1"/>
  <c r="J996" i="1"/>
  <c r="J1004" i="1"/>
  <c r="J1014" i="1"/>
  <c r="J1030" i="1"/>
  <c r="J1043" i="1"/>
  <c r="J1051" i="1"/>
  <c r="J1094" i="1"/>
  <c r="J1102" i="1"/>
  <c r="J1111" i="1"/>
  <c r="J1119" i="1"/>
  <c r="J1128" i="1"/>
  <c r="J1138" i="1"/>
  <c r="J1161" i="1"/>
  <c r="J1185" i="1"/>
  <c r="J1199" i="1"/>
  <c r="J1257" i="1"/>
  <c r="J1268" i="1"/>
  <c r="J1302" i="1"/>
  <c r="J1314" i="1"/>
  <c r="J1325" i="1"/>
  <c r="J1364" i="1"/>
  <c r="J1410" i="1"/>
  <c r="J1417" i="1"/>
  <c r="J1445" i="1"/>
  <c r="J1476" i="1"/>
  <c r="J1488" i="1"/>
  <c r="J1499" i="1"/>
  <c r="J1509" i="1"/>
  <c r="J1516" i="1"/>
  <c r="J1531" i="1"/>
  <c r="J1539" i="1"/>
  <c r="J1606" i="1"/>
  <c r="J1621" i="1"/>
  <c r="J1628" i="1"/>
  <c r="J1663" i="1"/>
  <c r="J1693" i="1"/>
  <c r="J1707" i="1"/>
  <c r="J1729" i="1"/>
  <c r="J1734" i="1"/>
  <c r="J1772" i="1"/>
  <c r="J1815" i="1"/>
  <c r="J1853" i="1"/>
  <c r="J1882" i="1"/>
  <c r="J1917" i="1"/>
  <c r="J1957" i="1"/>
  <c r="J1979" i="1"/>
  <c r="J2000" i="1"/>
  <c r="J2008" i="1"/>
  <c r="J2045" i="1"/>
  <c r="J2051" i="1"/>
  <c r="J2058" i="1"/>
  <c r="J2080" i="1"/>
  <c r="J2085" i="1"/>
  <c r="J2098" i="1"/>
  <c r="J2105" i="1"/>
  <c r="J2111" i="1"/>
  <c r="J2155" i="1"/>
  <c r="J2157" i="1"/>
  <c r="J2172" i="1"/>
  <c r="J2174" i="1"/>
  <c r="J2175" i="1"/>
  <c r="J2176" i="1"/>
  <c r="J2177" i="1"/>
  <c r="J2178" i="1"/>
  <c r="J2179" i="1"/>
  <c r="J2180" i="1"/>
  <c r="J2181" i="1"/>
  <c r="J2183" i="1"/>
  <c r="J2187" i="1"/>
  <c r="J2191" i="1"/>
  <c r="J2194" i="1"/>
  <c r="J582" i="1"/>
  <c r="J196" i="1"/>
  <c r="J204" i="1"/>
  <c r="J224" i="1"/>
  <c r="J264" i="1"/>
  <c r="J280" i="1"/>
  <c r="J300" i="1"/>
  <c r="J397" i="1"/>
  <c r="J413" i="1"/>
  <c r="J438" i="1"/>
  <c r="J450" i="1"/>
  <c r="J451" i="1"/>
  <c r="J452" i="1"/>
  <c r="J474" i="1"/>
  <c r="J485" i="1"/>
  <c r="J490" i="1"/>
  <c r="J495" i="1"/>
  <c r="J501" i="1"/>
  <c r="J507" i="1"/>
  <c r="J513" i="1"/>
  <c r="J520" i="1"/>
  <c r="J527" i="1"/>
  <c r="J534" i="1"/>
  <c r="J540" i="1"/>
  <c r="J546" i="1"/>
  <c r="J552" i="1"/>
  <c r="J558" i="1"/>
  <c r="J563" i="1"/>
  <c r="J60" i="1"/>
  <c r="J102" i="1"/>
  <c r="J114" i="1"/>
  <c r="J132" i="1"/>
  <c r="J140" i="1"/>
  <c r="J150" i="1"/>
  <c r="J160" i="1"/>
  <c r="J171" i="1"/>
  <c r="I187" i="1"/>
  <c r="I188" i="1"/>
  <c r="I191" i="1"/>
  <c r="I192" i="1"/>
  <c r="I193" i="1"/>
  <c r="I194" i="1"/>
  <c r="I195" i="1"/>
  <c r="I196" i="1"/>
  <c r="I199" i="1"/>
  <c r="I200" i="1"/>
  <c r="I201" i="1"/>
  <c r="I202" i="1"/>
  <c r="I203" i="1"/>
  <c r="I204" i="1"/>
  <c r="I207" i="1"/>
  <c r="I208" i="1"/>
  <c r="I209" i="1"/>
  <c r="I210" i="1"/>
  <c r="I211" i="1"/>
  <c r="I214" i="1"/>
  <c r="I215" i="1"/>
  <c r="I216" i="1"/>
  <c r="I217" i="1"/>
  <c r="I218" i="1"/>
  <c r="I219" i="1"/>
  <c r="I220" i="1"/>
  <c r="I221" i="1"/>
  <c r="I222" i="1"/>
  <c r="I223" i="1"/>
  <c r="I224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41" i="1"/>
  <c r="I247" i="1"/>
  <c r="I248" i="1"/>
  <c r="I249" i="1"/>
  <c r="I250" i="1"/>
  <c r="I251" i="1"/>
  <c r="I252" i="1"/>
  <c r="I253" i="1"/>
  <c r="I254" i="1"/>
  <c r="I257" i="1"/>
  <c r="I258" i="1"/>
  <c r="I259" i="1"/>
  <c r="I260" i="1"/>
  <c r="I261" i="1"/>
  <c r="I262" i="1"/>
  <c r="I263" i="1"/>
  <c r="I264" i="1"/>
  <c r="I279" i="1"/>
  <c r="I280" i="1"/>
  <c r="I294" i="1"/>
  <c r="I295" i="1"/>
  <c r="I298" i="1"/>
  <c r="I299" i="1"/>
  <c r="I300" i="1"/>
  <c r="I303" i="1"/>
  <c r="I304" i="1"/>
  <c r="I305" i="1"/>
  <c r="I306" i="1"/>
  <c r="I307" i="1"/>
  <c r="I308" i="1"/>
  <c r="I311" i="1"/>
  <c r="I312" i="1"/>
  <c r="I313" i="1"/>
  <c r="I314" i="1"/>
  <c r="I315" i="1"/>
  <c r="I316" i="1"/>
  <c r="I317" i="1"/>
  <c r="I318" i="1"/>
  <c r="I319" i="1"/>
  <c r="I321" i="1"/>
  <c r="I322" i="1"/>
  <c r="I325" i="1"/>
  <c r="I326" i="1"/>
  <c r="I352" i="1"/>
  <c r="I353" i="1"/>
  <c r="I356" i="1"/>
  <c r="I357" i="1"/>
  <c r="I358" i="1"/>
  <c r="I361" i="1"/>
  <c r="I362" i="1"/>
  <c r="I363" i="1"/>
  <c r="I364" i="1"/>
  <c r="I365" i="1"/>
  <c r="I368" i="1"/>
  <c r="I369" i="1"/>
  <c r="I397" i="1"/>
  <c r="I400" i="1"/>
  <c r="I401" i="1"/>
  <c r="I402" i="1"/>
  <c r="I403" i="1"/>
  <c r="I404" i="1"/>
  <c r="I405" i="1"/>
  <c r="I406" i="1"/>
  <c r="I409" i="1"/>
  <c r="I410" i="1"/>
  <c r="I411" i="1"/>
  <c r="I412" i="1"/>
  <c r="I413" i="1"/>
  <c r="I416" i="1"/>
  <c r="I417" i="1"/>
  <c r="I418" i="1"/>
  <c r="I419" i="1"/>
  <c r="I420" i="1"/>
  <c r="I421" i="1"/>
  <c r="I422" i="1"/>
  <c r="I426" i="1"/>
  <c r="I429" i="1"/>
  <c r="I430" i="1"/>
  <c r="I431" i="1"/>
  <c r="I432" i="1"/>
  <c r="I433" i="1"/>
  <c r="I434" i="1"/>
  <c r="I436" i="1"/>
  <c r="I437" i="1"/>
  <c r="I438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5" i="1"/>
  <c r="I456" i="1"/>
  <c r="I457" i="1"/>
  <c r="I458" i="1"/>
  <c r="I461" i="1"/>
  <c r="I462" i="1"/>
  <c r="I463" i="1"/>
  <c r="I466" i="1"/>
  <c r="I467" i="1"/>
  <c r="I468" i="1"/>
  <c r="I471" i="1"/>
  <c r="I472" i="1"/>
  <c r="I473" i="1"/>
  <c r="I474" i="1"/>
  <c r="I477" i="1"/>
  <c r="I478" i="1"/>
  <c r="I479" i="1"/>
  <c r="I482" i="1"/>
  <c r="I483" i="1"/>
  <c r="I485" i="1"/>
  <c r="I488" i="1"/>
  <c r="I489" i="1"/>
  <c r="I490" i="1"/>
  <c r="I493" i="1"/>
  <c r="I494" i="1"/>
  <c r="I495" i="1"/>
  <c r="I498" i="1"/>
  <c r="I499" i="1"/>
  <c r="I500" i="1"/>
  <c r="I501" i="1"/>
  <c r="I504" i="1"/>
  <c r="I505" i="1"/>
  <c r="I506" i="1"/>
  <c r="I507" i="1"/>
  <c r="I510" i="1"/>
  <c r="I511" i="1"/>
  <c r="I512" i="1"/>
  <c r="I513" i="1"/>
  <c r="I516" i="1"/>
  <c r="I517" i="1"/>
  <c r="I518" i="1"/>
  <c r="I519" i="1"/>
  <c r="I520" i="1"/>
  <c r="I523" i="1"/>
  <c r="I524" i="1"/>
  <c r="I525" i="1"/>
  <c r="I526" i="1"/>
  <c r="I527" i="1"/>
  <c r="I530" i="1"/>
  <c r="I531" i="1"/>
  <c r="I532" i="1"/>
  <c r="I533" i="1"/>
  <c r="I534" i="1"/>
  <c r="I537" i="1"/>
  <c r="I539" i="1"/>
  <c r="I540" i="1"/>
  <c r="I543" i="1"/>
  <c r="I545" i="1"/>
  <c r="I546" i="1"/>
  <c r="I549" i="1"/>
  <c r="I550" i="1"/>
  <c r="I551" i="1"/>
  <c r="I552" i="1"/>
  <c r="I555" i="1"/>
  <c r="I556" i="1"/>
  <c r="I557" i="1"/>
  <c r="I558" i="1"/>
  <c r="I561" i="1"/>
  <c r="I562" i="1"/>
  <c r="I563" i="1"/>
  <c r="I566" i="1"/>
  <c r="I567" i="1"/>
  <c r="I568" i="1"/>
  <c r="I569" i="1"/>
  <c r="I570" i="1"/>
  <c r="I573" i="1"/>
  <c r="I574" i="1"/>
  <c r="I575" i="1"/>
  <c r="I578" i="1"/>
  <c r="I579" i="1"/>
  <c r="I580" i="1"/>
  <c r="I581" i="1"/>
  <c r="I582" i="1"/>
  <c r="I618" i="1"/>
  <c r="I619" i="1"/>
  <c r="I622" i="1"/>
  <c r="I627" i="1"/>
  <c r="I630" i="1"/>
  <c r="I631" i="1"/>
  <c r="I641" i="1"/>
  <c r="I644" i="1"/>
  <c r="I645" i="1"/>
  <c r="I646" i="1"/>
  <c r="I647" i="1"/>
  <c r="I648" i="1"/>
  <c r="I649" i="1"/>
  <c r="I652" i="1"/>
  <c r="I654" i="1"/>
  <c r="I655" i="1"/>
  <c r="I656" i="1"/>
  <c r="I657" i="1"/>
  <c r="I660" i="1"/>
  <c r="I661" i="1"/>
  <c r="I664" i="1"/>
  <c r="I669" i="1"/>
  <c r="I670" i="1"/>
  <c r="I671" i="1"/>
  <c r="I672" i="1"/>
  <c r="I675" i="1"/>
  <c r="I676" i="1"/>
  <c r="I677" i="1"/>
  <c r="I678" i="1"/>
  <c r="I679" i="1"/>
  <c r="I682" i="1"/>
  <c r="I683" i="1"/>
  <c r="I688" i="1"/>
  <c r="I689" i="1"/>
  <c r="I690" i="1"/>
  <c r="I691" i="1"/>
  <c r="I692" i="1"/>
  <c r="I695" i="1"/>
  <c r="I697" i="1"/>
  <c r="I698" i="1"/>
  <c r="I699" i="1"/>
  <c r="I700" i="1"/>
  <c r="I703" i="1"/>
  <c r="I708" i="1"/>
  <c r="I709" i="1"/>
  <c r="I710" i="1"/>
  <c r="I711" i="1"/>
  <c r="I712" i="1"/>
  <c r="I715" i="1"/>
  <c r="I717" i="1"/>
  <c r="I718" i="1"/>
  <c r="I719" i="1"/>
  <c r="I721" i="1"/>
  <c r="I724" i="1"/>
  <c r="I726" i="1"/>
  <c r="I728" i="1"/>
  <c r="I729" i="1"/>
  <c r="I730" i="1"/>
  <c r="I731" i="1"/>
  <c r="I732" i="1"/>
  <c r="I735" i="1"/>
  <c r="I737" i="1"/>
  <c r="I738" i="1"/>
  <c r="I739" i="1"/>
  <c r="I740" i="1"/>
  <c r="I741" i="1"/>
  <c r="I742" i="1"/>
  <c r="I743" i="1"/>
  <c r="I744" i="1"/>
  <c r="I747" i="1"/>
  <c r="I749" i="1"/>
  <c r="I750" i="1"/>
  <c r="I751" i="1"/>
  <c r="I752" i="1"/>
  <c r="I753" i="1"/>
  <c r="I754" i="1"/>
  <c r="I757" i="1"/>
  <c r="I760" i="1"/>
  <c r="I766" i="1"/>
  <c r="I767" i="1"/>
  <c r="I768" i="1"/>
  <c r="I769" i="1"/>
  <c r="I770" i="1"/>
  <c r="I773" i="1"/>
  <c r="I775" i="1"/>
  <c r="I776" i="1"/>
  <c r="I777" i="1"/>
  <c r="I778" i="1"/>
  <c r="I779" i="1"/>
  <c r="I780" i="1"/>
  <c r="I783" i="1"/>
  <c r="I788" i="1"/>
  <c r="I789" i="1"/>
  <c r="I790" i="1"/>
  <c r="I791" i="1"/>
  <c r="I792" i="1"/>
  <c r="I795" i="1"/>
  <c r="I803" i="1"/>
  <c r="I806" i="1"/>
  <c r="I809" i="1"/>
  <c r="I810" i="1"/>
  <c r="I811" i="1"/>
  <c r="I812" i="1"/>
  <c r="I813" i="1"/>
  <c r="I816" i="1"/>
  <c r="I818" i="1"/>
  <c r="I819" i="1"/>
  <c r="I820" i="1"/>
  <c r="I821" i="1"/>
  <c r="I822" i="1"/>
  <c r="I823" i="1"/>
  <c r="I826" i="1"/>
  <c r="I829" i="1"/>
  <c r="I830" i="1"/>
  <c r="I831" i="1"/>
  <c r="I832" i="1"/>
  <c r="I833" i="1"/>
  <c r="I836" i="1"/>
  <c r="I845" i="1"/>
  <c r="I846" i="1"/>
  <c r="I847" i="1"/>
  <c r="I850" i="1"/>
  <c r="I852" i="1"/>
  <c r="I854" i="1"/>
  <c r="I855" i="1"/>
  <c r="I856" i="1"/>
  <c r="I857" i="1"/>
  <c r="I858" i="1"/>
  <c r="I859" i="1"/>
  <c r="I862" i="1"/>
  <c r="I863" i="1"/>
  <c r="I864" i="1"/>
  <c r="I865" i="1"/>
  <c r="I866" i="1"/>
  <c r="I867" i="1"/>
  <c r="I868" i="1"/>
  <c r="I869" i="1"/>
  <c r="I870" i="1"/>
  <c r="I873" i="1"/>
  <c r="I875" i="1"/>
  <c r="I876" i="1"/>
  <c r="I877" i="1"/>
  <c r="I878" i="1"/>
  <c r="I879" i="1"/>
  <c r="I880" i="1"/>
  <c r="I881" i="1"/>
  <c r="I884" i="1"/>
  <c r="I885" i="1"/>
  <c r="I886" i="1"/>
  <c r="I887" i="1"/>
  <c r="I888" i="1"/>
  <c r="I889" i="1"/>
  <c r="I890" i="1"/>
  <c r="I891" i="1"/>
  <c r="I892" i="1"/>
  <c r="I893" i="1"/>
  <c r="I894" i="1"/>
  <c r="I897" i="1"/>
  <c r="I898" i="1"/>
  <c r="I899" i="1"/>
  <c r="I905" i="1"/>
  <c r="I906" i="1"/>
  <c r="I907" i="1"/>
  <c r="I910" i="1"/>
  <c r="I912" i="1"/>
  <c r="I913" i="1"/>
  <c r="I914" i="1"/>
  <c r="I915" i="1"/>
  <c r="I916" i="1"/>
  <c r="I919" i="1"/>
  <c r="I921" i="1"/>
  <c r="I922" i="1"/>
  <c r="I923" i="1"/>
  <c r="I924" i="1"/>
  <c r="I925" i="1"/>
  <c r="I926" i="1"/>
  <c r="I927" i="1"/>
  <c r="I930" i="1"/>
  <c r="I933" i="1"/>
  <c r="I934" i="1"/>
  <c r="I935" i="1"/>
  <c r="I936" i="1"/>
  <c r="I937" i="1"/>
  <c r="I940" i="1"/>
  <c r="I946" i="1"/>
  <c r="I947" i="1"/>
  <c r="I948" i="1"/>
  <c r="I949" i="1"/>
  <c r="I952" i="1"/>
  <c r="I953" i="1"/>
  <c r="I954" i="1"/>
  <c r="I955" i="1"/>
  <c r="I956" i="1"/>
  <c r="I957" i="1"/>
  <c r="I958" i="1"/>
  <c r="I961" i="1"/>
  <c r="I962" i="1"/>
  <c r="I963" i="1"/>
  <c r="I964" i="1"/>
  <c r="I965" i="1"/>
  <c r="I966" i="1"/>
  <c r="I967" i="1"/>
  <c r="I968" i="1"/>
  <c r="I971" i="1"/>
  <c r="I972" i="1"/>
  <c r="I973" i="1"/>
  <c r="I974" i="1"/>
  <c r="I975" i="1"/>
  <c r="I976" i="1"/>
  <c r="I977" i="1"/>
  <c r="I980" i="1"/>
  <c r="I981" i="1"/>
  <c r="I982" i="1"/>
  <c r="I983" i="1"/>
  <c r="I984" i="1"/>
  <c r="I985" i="1"/>
  <c r="I986" i="1"/>
  <c r="I987" i="1"/>
  <c r="I990" i="1"/>
  <c r="I991" i="1"/>
  <c r="I992" i="1"/>
  <c r="I993" i="1"/>
  <c r="I994" i="1"/>
  <c r="I995" i="1"/>
  <c r="I996" i="1"/>
  <c r="I999" i="1"/>
  <c r="I1000" i="1"/>
  <c r="I1001" i="1"/>
  <c r="I1002" i="1"/>
  <c r="I1003" i="1"/>
  <c r="I1004" i="1"/>
  <c r="I1007" i="1"/>
  <c r="I1008" i="1"/>
  <c r="I1009" i="1"/>
  <c r="I1010" i="1"/>
  <c r="I1011" i="1"/>
  <c r="I1012" i="1"/>
  <c r="I1014" i="1"/>
  <c r="I1017" i="1"/>
  <c r="I1018" i="1"/>
  <c r="I1020" i="1"/>
  <c r="I1021" i="1"/>
  <c r="I1022" i="1"/>
  <c r="I1025" i="1"/>
  <c r="I1026" i="1"/>
  <c r="I1027" i="1"/>
  <c r="I1028" i="1"/>
  <c r="I1029" i="1"/>
  <c r="I1030" i="1"/>
  <c r="I1033" i="1"/>
  <c r="I1034" i="1"/>
  <c r="I1035" i="1"/>
  <c r="I1036" i="1"/>
  <c r="I1037" i="1"/>
  <c r="I1038" i="1"/>
  <c r="I1041" i="1"/>
  <c r="I1042" i="1"/>
  <c r="I1043" i="1"/>
  <c r="I1046" i="1"/>
  <c r="I1047" i="1"/>
  <c r="I1049" i="1"/>
  <c r="I1051" i="1"/>
  <c r="I1054" i="1"/>
  <c r="I1055" i="1"/>
  <c r="I1056" i="1"/>
  <c r="I1057" i="1"/>
  <c r="I1058" i="1"/>
  <c r="I1059" i="1"/>
  <c r="I1061" i="1"/>
  <c r="I1062" i="1"/>
  <c r="I1065" i="1"/>
  <c r="I1066" i="1"/>
  <c r="I1067" i="1"/>
  <c r="I1068" i="1"/>
  <c r="I1069" i="1"/>
  <c r="I1072" i="1"/>
  <c r="I1073" i="1"/>
  <c r="I1074" i="1"/>
  <c r="I1075" i="1"/>
  <c r="I1076" i="1"/>
  <c r="I1077" i="1"/>
  <c r="I1078" i="1"/>
  <c r="I1079" i="1"/>
  <c r="I1083" i="1"/>
  <c r="I1084" i="1"/>
  <c r="I1085" i="1"/>
  <c r="I1086" i="1"/>
  <c r="I1087" i="1"/>
  <c r="I1088" i="1"/>
  <c r="I1091" i="1"/>
  <c r="I1093" i="1"/>
  <c r="I1094" i="1"/>
  <c r="I1097" i="1"/>
  <c r="I1098" i="1"/>
  <c r="I1099" i="1"/>
  <c r="I1100" i="1"/>
  <c r="I1101" i="1"/>
  <c r="I1102" i="1"/>
  <c r="I1105" i="1"/>
  <c r="I1106" i="1"/>
  <c r="I1107" i="1"/>
  <c r="I1108" i="1"/>
  <c r="I1109" i="1"/>
  <c r="I1111" i="1"/>
  <c r="I1114" i="1"/>
  <c r="I1115" i="1"/>
  <c r="I1116" i="1"/>
  <c r="I1118" i="1"/>
  <c r="I1119" i="1"/>
  <c r="I1122" i="1"/>
  <c r="I1123" i="1"/>
  <c r="I1124" i="1"/>
  <c r="I1125" i="1"/>
  <c r="I1126" i="1"/>
  <c r="I1127" i="1"/>
  <c r="I1128" i="1"/>
  <c r="I1131" i="1"/>
  <c r="I1132" i="1"/>
  <c r="I1133" i="1"/>
  <c r="I1134" i="1"/>
  <c r="I1136" i="1"/>
  <c r="I1137" i="1"/>
  <c r="I1138" i="1"/>
  <c r="I1141" i="1"/>
  <c r="I1142" i="1"/>
  <c r="I1143" i="1"/>
  <c r="I1145" i="1"/>
  <c r="I1146" i="1"/>
  <c r="I1147" i="1"/>
  <c r="I1148" i="1"/>
  <c r="I1149" i="1"/>
  <c r="I1150" i="1"/>
  <c r="I1153" i="1"/>
  <c r="I1154" i="1"/>
  <c r="I1157" i="1"/>
  <c r="I1158" i="1"/>
  <c r="I1159" i="1"/>
  <c r="I1160" i="1"/>
  <c r="I1161" i="1"/>
  <c r="I1164" i="1"/>
  <c r="I1165" i="1"/>
  <c r="I1166" i="1"/>
  <c r="I1167" i="1"/>
  <c r="I1169" i="1"/>
  <c r="I1170" i="1"/>
  <c r="I1171" i="1"/>
  <c r="I1172" i="1"/>
  <c r="I1173" i="1"/>
  <c r="I1174" i="1"/>
  <c r="I1177" i="1"/>
  <c r="I1178" i="1"/>
  <c r="I1179" i="1"/>
  <c r="I1180" i="1"/>
  <c r="I1181" i="1"/>
  <c r="I1182" i="1"/>
  <c r="I1183" i="1"/>
  <c r="I1184" i="1"/>
  <c r="I1185" i="1"/>
  <c r="I1188" i="1"/>
  <c r="I1190" i="1"/>
  <c r="I1191" i="1"/>
  <c r="I1192" i="1"/>
  <c r="I1193" i="1"/>
  <c r="I1194" i="1"/>
  <c r="I1195" i="1"/>
  <c r="I1196" i="1"/>
  <c r="I1197" i="1"/>
  <c r="I1198" i="1"/>
  <c r="I1199" i="1"/>
  <c r="I1202" i="1"/>
  <c r="I1203" i="1"/>
  <c r="I1204" i="1"/>
  <c r="I1205" i="1"/>
  <c r="I1206" i="1"/>
  <c r="I1207" i="1"/>
  <c r="I1208" i="1"/>
  <c r="I1209" i="1"/>
  <c r="I1210" i="1"/>
  <c r="I1213" i="1"/>
  <c r="I1214" i="1"/>
  <c r="I1215" i="1"/>
  <c r="I1216" i="1"/>
  <c r="I1217" i="1"/>
  <c r="I1218" i="1"/>
  <c r="I1219" i="1"/>
  <c r="I1222" i="1"/>
  <c r="I1223" i="1"/>
  <c r="I1225" i="1"/>
  <c r="I1226" i="1"/>
  <c r="I1227" i="1"/>
  <c r="I1228" i="1"/>
  <c r="I1229" i="1"/>
  <c r="I1230" i="1"/>
  <c r="I1231" i="1"/>
  <c r="I1232" i="1"/>
  <c r="I1233" i="1"/>
  <c r="I1236" i="1"/>
  <c r="I1237" i="1"/>
  <c r="I1239" i="1"/>
  <c r="I1240" i="1"/>
  <c r="I1241" i="1"/>
  <c r="I1242" i="1"/>
  <c r="I1243" i="1"/>
  <c r="I1244" i="1"/>
  <c r="I1245" i="1"/>
  <c r="I1248" i="1"/>
  <c r="I1249" i="1"/>
  <c r="I1250" i="1"/>
  <c r="I1251" i="1"/>
  <c r="I1252" i="1"/>
  <c r="I1253" i="1"/>
  <c r="I1254" i="1"/>
  <c r="I1255" i="1"/>
  <c r="I1256" i="1"/>
  <c r="I1257" i="1"/>
  <c r="I1260" i="1"/>
  <c r="I1261" i="1"/>
  <c r="I1262" i="1"/>
  <c r="I1263" i="1"/>
  <c r="I1264" i="1"/>
  <c r="I1265" i="1"/>
  <c r="I1266" i="1"/>
  <c r="I1267" i="1"/>
  <c r="I1268" i="1"/>
  <c r="I1271" i="1"/>
  <c r="I1272" i="1"/>
  <c r="I1273" i="1"/>
  <c r="I1274" i="1"/>
  <c r="I1275" i="1"/>
  <c r="I1276" i="1"/>
  <c r="I1277" i="1"/>
  <c r="I1278" i="1"/>
  <c r="I1279" i="1"/>
  <c r="I1282" i="1"/>
  <c r="I1283" i="1"/>
  <c r="I1284" i="1"/>
  <c r="I1285" i="1"/>
  <c r="I1286" i="1"/>
  <c r="I1287" i="1"/>
  <c r="I1288" i="1"/>
  <c r="I1289" i="1"/>
  <c r="I1290" i="1"/>
  <c r="I1291" i="1"/>
  <c r="I1292" i="1"/>
  <c r="I1295" i="1"/>
  <c r="I1296" i="1"/>
  <c r="I1297" i="1"/>
  <c r="I1298" i="1"/>
  <c r="I1299" i="1"/>
  <c r="I1300" i="1"/>
  <c r="I1301" i="1"/>
  <c r="I1302" i="1"/>
  <c r="I1305" i="1"/>
  <c r="I1307" i="1"/>
  <c r="I1308" i="1"/>
  <c r="I1309" i="1"/>
  <c r="I1310" i="1"/>
  <c r="I1311" i="1"/>
  <c r="I1312" i="1"/>
  <c r="I1313" i="1"/>
  <c r="I1314" i="1"/>
  <c r="I1317" i="1"/>
  <c r="I1325" i="1"/>
  <c r="I1328" i="1"/>
  <c r="I1329" i="1"/>
  <c r="I1330" i="1"/>
  <c r="I1331" i="1"/>
  <c r="I1332" i="1"/>
  <c r="I1333" i="1"/>
  <c r="I1341" i="1"/>
  <c r="I1342" i="1"/>
  <c r="I1343" i="1"/>
  <c r="I1344" i="1"/>
  <c r="I1345" i="1"/>
  <c r="I1346" i="1"/>
  <c r="I1349" i="1"/>
  <c r="I1350" i="1"/>
  <c r="I1351" i="1"/>
  <c r="I1352" i="1"/>
  <c r="I1353" i="1"/>
  <c r="I1354" i="1"/>
  <c r="I1355" i="1"/>
  <c r="I1356" i="1"/>
  <c r="I1359" i="1"/>
  <c r="I1360" i="1"/>
  <c r="I1361" i="1"/>
  <c r="I1362" i="1"/>
  <c r="I1363" i="1"/>
  <c r="I1364" i="1"/>
  <c r="I1367" i="1"/>
  <c r="I1373" i="1"/>
  <c r="I1374" i="1"/>
  <c r="I1375" i="1"/>
  <c r="I1376" i="1"/>
  <c r="I1377" i="1"/>
  <c r="I1380" i="1"/>
  <c r="I1381" i="1"/>
  <c r="I1382" i="1"/>
  <c r="I1383" i="1"/>
  <c r="I1384" i="1"/>
  <c r="I1385" i="1"/>
  <c r="I1386" i="1"/>
  <c r="I1387" i="1"/>
  <c r="I1390" i="1"/>
  <c r="I1391" i="1"/>
  <c r="I1392" i="1"/>
  <c r="I1395" i="1"/>
  <c r="I1396" i="1"/>
  <c r="I1397" i="1"/>
  <c r="I1398" i="1"/>
  <c r="I1399" i="1"/>
  <c r="I1400" i="1"/>
  <c r="I1403" i="1"/>
  <c r="I1404" i="1"/>
  <c r="I1405" i="1"/>
  <c r="I1406" i="1"/>
  <c r="I1407" i="1"/>
  <c r="I1408" i="1"/>
  <c r="I1409" i="1"/>
  <c r="I1410" i="1"/>
  <c r="I1413" i="1"/>
  <c r="I1414" i="1"/>
  <c r="I1415" i="1"/>
  <c r="I1416" i="1"/>
  <c r="I1417" i="1"/>
  <c r="I1420" i="1"/>
  <c r="I1421" i="1"/>
  <c r="I1422" i="1"/>
  <c r="I1423" i="1"/>
  <c r="I1426" i="1"/>
  <c r="I1427" i="1"/>
  <c r="I1428" i="1"/>
  <c r="I1429" i="1"/>
  <c r="I1430" i="1"/>
  <c r="I1431" i="1"/>
  <c r="I1432" i="1"/>
  <c r="I1433" i="1"/>
  <c r="I1434" i="1"/>
  <c r="I1437" i="1"/>
  <c r="I1438" i="1"/>
  <c r="I1439" i="1"/>
  <c r="I1440" i="1"/>
  <c r="I1441" i="1"/>
  <c r="I1442" i="1"/>
  <c r="I1443" i="1"/>
  <c r="I1444" i="1"/>
  <c r="I1445" i="1"/>
  <c r="I1448" i="1"/>
  <c r="I1449" i="1"/>
  <c r="I1450" i="1"/>
  <c r="I1453" i="1"/>
  <c r="I1454" i="1"/>
  <c r="I1455" i="1"/>
  <c r="I1456" i="1"/>
  <c r="I1459" i="1"/>
  <c r="I1465" i="1"/>
  <c r="I1466" i="1"/>
  <c r="I1467" i="1"/>
  <c r="I1470" i="1"/>
  <c r="I1472" i="1"/>
  <c r="I1473" i="1"/>
  <c r="I1474" i="1"/>
  <c r="I1475" i="1"/>
  <c r="I1476" i="1"/>
  <c r="I1479" i="1"/>
  <c r="I1480" i="1"/>
  <c r="I1481" i="1"/>
  <c r="I1482" i="1"/>
  <c r="I1484" i="1"/>
  <c r="I1485" i="1"/>
  <c r="I1486" i="1"/>
  <c r="I1487" i="1"/>
  <c r="I1488" i="1"/>
  <c r="I1491" i="1"/>
  <c r="I1492" i="1"/>
  <c r="I1493" i="1"/>
  <c r="I1494" i="1"/>
  <c r="I1495" i="1"/>
  <c r="I1496" i="1"/>
  <c r="I1497" i="1"/>
  <c r="I1498" i="1"/>
  <c r="I1499" i="1"/>
  <c r="I1502" i="1"/>
  <c r="I1504" i="1"/>
  <c r="I1506" i="1"/>
  <c r="I1507" i="1"/>
  <c r="I1508" i="1"/>
  <c r="I1509" i="1"/>
  <c r="I1512" i="1"/>
  <c r="I1513" i="1"/>
  <c r="I1514" i="1"/>
  <c r="I1515" i="1"/>
  <c r="I1516" i="1"/>
  <c r="I1519" i="1"/>
  <c r="I1520" i="1"/>
  <c r="I1521" i="1"/>
  <c r="I1522" i="1"/>
  <c r="I1525" i="1"/>
  <c r="I1526" i="1"/>
  <c r="I1527" i="1"/>
  <c r="I1530" i="1"/>
  <c r="I1531" i="1"/>
  <c r="I1534" i="1"/>
  <c r="I1535" i="1"/>
  <c r="I1536" i="1"/>
  <c r="I1537" i="1"/>
  <c r="I1539" i="1"/>
  <c r="I1542" i="1"/>
  <c r="I1543" i="1"/>
  <c r="I1545" i="1"/>
  <c r="I1546" i="1"/>
  <c r="I1549" i="1"/>
  <c r="I1550" i="1"/>
  <c r="I1551" i="1"/>
  <c r="I1553" i="1"/>
  <c r="I1554" i="1"/>
  <c r="I1557" i="1"/>
  <c r="I1558" i="1"/>
  <c r="I1559" i="1"/>
  <c r="I1561" i="1"/>
  <c r="I1562" i="1"/>
  <c r="I1563" i="1"/>
  <c r="I1564" i="1"/>
  <c r="I1567" i="1"/>
  <c r="I1568" i="1"/>
  <c r="I1569" i="1"/>
  <c r="I1571" i="1"/>
  <c r="I1572" i="1"/>
  <c r="I1573" i="1"/>
  <c r="I1576" i="1"/>
  <c r="I1577" i="1"/>
  <c r="I1578" i="1"/>
  <c r="I1579" i="1"/>
  <c r="I1580" i="1"/>
  <c r="I1581" i="1"/>
  <c r="I1582" i="1"/>
  <c r="I1585" i="1"/>
  <c r="I1586" i="1"/>
  <c r="I1587" i="1"/>
  <c r="I1588" i="1"/>
  <c r="I1589" i="1"/>
  <c r="I1592" i="1"/>
  <c r="I1593" i="1"/>
  <c r="I1594" i="1"/>
  <c r="I1597" i="1"/>
  <c r="I1598" i="1"/>
  <c r="I1599" i="1"/>
  <c r="I1602" i="1"/>
  <c r="I1603" i="1"/>
  <c r="I1604" i="1"/>
  <c r="I1605" i="1"/>
  <c r="I1606" i="1"/>
  <c r="I1609" i="1"/>
  <c r="I1610" i="1"/>
  <c r="I1611" i="1"/>
  <c r="I1612" i="1"/>
  <c r="I1613" i="1"/>
  <c r="I1614" i="1"/>
  <c r="I1615" i="1"/>
  <c r="I1618" i="1"/>
  <c r="I1619" i="1"/>
  <c r="I1620" i="1"/>
  <c r="I1621" i="1"/>
  <c r="I1624" i="1"/>
  <c r="I1625" i="1"/>
  <c r="I1626" i="1"/>
  <c r="I1627" i="1"/>
  <c r="I1628" i="1"/>
  <c r="I1631" i="1"/>
  <c r="I1632" i="1"/>
  <c r="I1633" i="1"/>
  <c r="I1634" i="1"/>
  <c r="I1637" i="1"/>
  <c r="I1638" i="1"/>
  <c r="I1639" i="1"/>
  <c r="I1640" i="1"/>
  <c r="I1641" i="1"/>
  <c r="I1642" i="1"/>
  <c r="I1643" i="1"/>
  <c r="I1646" i="1"/>
  <c r="I1647" i="1"/>
  <c r="I1648" i="1"/>
  <c r="I1649" i="1"/>
  <c r="I1652" i="1"/>
  <c r="I1653" i="1"/>
  <c r="I1654" i="1"/>
  <c r="I1655" i="1"/>
  <c r="I1657" i="1"/>
  <c r="I1660" i="1"/>
  <c r="I1661" i="1"/>
  <c r="I1662" i="1"/>
  <c r="I1663" i="1"/>
  <c r="I1666" i="1"/>
  <c r="I1667" i="1"/>
  <c r="I1668" i="1"/>
  <c r="I1669" i="1"/>
  <c r="I1670" i="1"/>
  <c r="I1671" i="1"/>
  <c r="I1674" i="1"/>
  <c r="I1675" i="1"/>
  <c r="I1676" i="1"/>
  <c r="I1677" i="1"/>
  <c r="I1678" i="1"/>
  <c r="I1679" i="1"/>
  <c r="I1680" i="1"/>
  <c r="I1681" i="1"/>
  <c r="I1684" i="1"/>
  <c r="I1685" i="1"/>
  <c r="I1686" i="1"/>
  <c r="I1687" i="1"/>
  <c r="I1688" i="1"/>
  <c r="I1689" i="1"/>
  <c r="I1690" i="1"/>
  <c r="I1692" i="1"/>
  <c r="I1693" i="1"/>
  <c r="I1696" i="1"/>
  <c r="I1697" i="1"/>
  <c r="I1698" i="1"/>
  <c r="I1699" i="1"/>
  <c r="I1700" i="1"/>
  <c r="I1703" i="1"/>
  <c r="I1704" i="1"/>
  <c r="I1705" i="1"/>
  <c r="I1706" i="1"/>
  <c r="I1707" i="1"/>
  <c r="I1710" i="1"/>
  <c r="I1711" i="1"/>
  <c r="I1712" i="1"/>
  <c r="I1715" i="1"/>
  <c r="I1718" i="1"/>
  <c r="I1719" i="1"/>
  <c r="I1722" i="1"/>
  <c r="I1724" i="1"/>
  <c r="I1727" i="1"/>
  <c r="I1728" i="1"/>
  <c r="I1729" i="1"/>
  <c r="I1732" i="1"/>
  <c r="I1734" i="1"/>
  <c r="I1737" i="1"/>
  <c r="I1738" i="1"/>
  <c r="I1741" i="1"/>
  <c r="I1742" i="1"/>
  <c r="I1745" i="1"/>
  <c r="I1747" i="1"/>
  <c r="I1748" i="1"/>
  <c r="I1751" i="1"/>
  <c r="I1753" i="1"/>
  <c r="I1754" i="1"/>
  <c r="I1757" i="1"/>
  <c r="I1758" i="1"/>
  <c r="I1761" i="1"/>
  <c r="I1762" i="1"/>
  <c r="I1765" i="1"/>
  <c r="I1767" i="1"/>
  <c r="I1770" i="1"/>
  <c r="I1772" i="1"/>
  <c r="I1775" i="1"/>
  <c r="I1776" i="1"/>
  <c r="I1779" i="1"/>
  <c r="I1780" i="1"/>
  <c r="I1783" i="1"/>
  <c r="I1784" i="1"/>
  <c r="I1787" i="1"/>
  <c r="I1788" i="1"/>
  <c r="I1791" i="1"/>
  <c r="I1792" i="1"/>
  <c r="I1795" i="1"/>
  <c r="I1797" i="1"/>
  <c r="I1801" i="1"/>
  <c r="I1802" i="1"/>
  <c r="I1803" i="1"/>
  <c r="I1804" i="1"/>
  <c r="I1807" i="1"/>
  <c r="I1809" i="1"/>
  <c r="I1810" i="1"/>
  <c r="I1813" i="1"/>
  <c r="I1814" i="1"/>
  <c r="I1815" i="1"/>
  <c r="I1818" i="1"/>
  <c r="I1819" i="1"/>
  <c r="I1823" i="1"/>
  <c r="I1824" i="1"/>
  <c r="I1825" i="1"/>
  <c r="I1829" i="1"/>
  <c r="I1830" i="1"/>
  <c r="I1832" i="1"/>
  <c r="I1836" i="1"/>
  <c r="I1837" i="1"/>
  <c r="I1838" i="1"/>
  <c r="I1841" i="1"/>
  <c r="I1842" i="1"/>
  <c r="I1845" i="1"/>
  <c r="I1846" i="1"/>
  <c r="I1849" i="1"/>
  <c r="I1850" i="1"/>
  <c r="I1851" i="1"/>
  <c r="I1852" i="1"/>
  <c r="I1853" i="1"/>
  <c r="I1856" i="1"/>
  <c r="I1857" i="1"/>
  <c r="I1858" i="1"/>
  <c r="I1867" i="1"/>
  <c r="I1870" i="1"/>
  <c r="I1871" i="1"/>
  <c r="I1872" i="1"/>
  <c r="I1873" i="1"/>
  <c r="I1874" i="1"/>
  <c r="I1875" i="1"/>
  <c r="I1876" i="1"/>
  <c r="I1878" i="1"/>
  <c r="I1879" i="1"/>
  <c r="I1880" i="1"/>
  <c r="I1881" i="1"/>
  <c r="I1882" i="1"/>
  <c r="I1885" i="1"/>
  <c r="I1886" i="1"/>
  <c r="I1887" i="1"/>
  <c r="I1888" i="1"/>
  <c r="I1889" i="1"/>
  <c r="I1890" i="1"/>
  <c r="I1891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8" i="1"/>
  <c r="I1909" i="1"/>
  <c r="I1910" i="1"/>
  <c r="I1911" i="1"/>
  <c r="I1912" i="1"/>
  <c r="I1913" i="1"/>
  <c r="I1914" i="1"/>
  <c r="I1915" i="1"/>
  <c r="I1916" i="1"/>
  <c r="I1917" i="1"/>
  <c r="I1920" i="1"/>
  <c r="I1921" i="1"/>
  <c r="I1922" i="1"/>
  <c r="I1923" i="1"/>
  <c r="I1924" i="1"/>
  <c r="I1926" i="1"/>
  <c r="I1927" i="1"/>
  <c r="I1941" i="1"/>
  <c r="I1942" i="1"/>
  <c r="I1943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2" i="1"/>
  <c r="I1983" i="1"/>
  <c r="I1985" i="1"/>
  <c r="I1986" i="1"/>
  <c r="I1987" i="1"/>
  <c r="I1988" i="1"/>
  <c r="I1991" i="1"/>
  <c r="I1992" i="1"/>
  <c r="I1993" i="1"/>
  <c r="I1994" i="1"/>
  <c r="I1995" i="1"/>
  <c r="I1996" i="1"/>
  <c r="I1997" i="1"/>
  <c r="I1998" i="1"/>
  <c r="I1999" i="1"/>
  <c r="I2000" i="1"/>
  <c r="I2003" i="1"/>
  <c r="I2004" i="1"/>
  <c r="I2006" i="1"/>
  <c r="I2007" i="1"/>
  <c r="I2008" i="1"/>
  <c r="I2036" i="1"/>
  <c r="I2037" i="1"/>
  <c r="I2038" i="1"/>
  <c r="I2041" i="1"/>
  <c r="I2042" i="1"/>
  <c r="I2043" i="1"/>
  <c r="I2044" i="1"/>
  <c r="I2045" i="1"/>
  <c r="I2048" i="1"/>
  <c r="I2051" i="1"/>
  <c r="I2054" i="1"/>
  <c r="I2055" i="1"/>
  <c r="I2056" i="1"/>
  <c r="I2057" i="1"/>
  <c r="I2058" i="1"/>
  <c r="I2061" i="1"/>
  <c r="I2063" i="1"/>
  <c r="I2065" i="1"/>
  <c r="I2068" i="1"/>
  <c r="I2070" i="1"/>
  <c r="I2071" i="1"/>
  <c r="I2072" i="1"/>
  <c r="I2073" i="1"/>
  <c r="I2076" i="1"/>
  <c r="I2080" i="1"/>
  <c r="I2083" i="1"/>
  <c r="I2084" i="1"/>
  <c r="I2085" i="1"/>
  <c r="I2088" i="1"/>
  <c r="I2089" i="1"/>
  <c r="I2090" i="1"/>
  <c r="I2091" i="1"/>
  <c r="I2094" i="1"/>
  <c r="I2096" i="1"/>
  <c r="I2097" i="1"/>
  <c r="I2098" i="1"/>
  <c r="I2101" i="1"/>
  <c r="I2102" i="1"/>
  <c r="I2103" i="1"/>
  <c r="I2104" i="1"/>
  <c r="I2105" i="1"/>
  <c r="I2108" i="1"/>
  <c r="I2109" i="1"/>
  <c r="I2110" i="1"/>
  <c r="I2111" i="1"/>
  <c r="I2114" i="1"/>
  <c r="I2115" i="1"/>
  <c r="I2116" i="1"/>
  <c r="I2117" i="1"/>
  <c r="I2118" i="1"/>
  <c r="I2119" i="1"/>
  <c r="I2120" i="1"/>
  <c r="I2123" i="1"/>
  <c r="I2124" i="1"/>
  <c r="I2125" i="1"/>
  <c r="I2128" i="1"/>
  <c r="I2129" i="1"/>
  <c r="I2130" i="1"/>
  <c r="I2131" i="1"/>
  <c r="I2134" i="1"/>
  <c r="I2135" i="1"/>
  <c r="I2136" i="1"/>
  <c r="I2139" i="1"/>
  <c r="I2140" i="1"/>
  <c r="I2143" i="1"/>
  <c r="I2144" i="1"/>
  <c r="I2146" i="1"/>
  <c r="I2149" i="1"/>
  <c r="I2150" i="1"/>
  <c r="I2153" i="1"/>
  <c r="I2154" i="1"/>
  <c r="I2155" i="1"/>
  <c r="I2156" i="1"/>
  <c r="I2157" i="1"/>
  <c r="I2160" i="1"/>
  <c r="I2161" i="1"/>
  <c r="I2162" i="1"/>
  <c r="I2163" i="1"/>
  <c r="I2164" i="1"/>
  <c r="I2165" i="1"/>
  <c r="I2166" i="1"/>
  <c r="I2167" i="1"/>
  <c r="I2168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8" i="1"/>
  <c r="I15" i="1"/>
  <c r="I16" i="1"/>
  <c r="I17" i="1"/>
  <c r="I19" i="1"/>
  <c r="I20" i="1"/>
  <c r="I23" i="1"/>
  <c r="I24" i="1"/>
  <c r="I25" i="1"/>
  <c r="I28" i="1"/>
  <c r="I29" i="1"/>
  <c r="I30" i="1"/>
  <c r="I33" i="1"/>
  <c r="I34" i="1"/>
  <c r="I35" i="1"/>
  <c r="I40" i="1"/>
  <c r="I43" i="1"/>
  <c r="I44" i="1"/>
  <c r="I45" i="1"/>
  <c r="I46" i="1"/>
  <c r="I47" i="1"/>
  <c r="I48" i="1"/>
  <c r="I58" i="1"/>
  <c r="I59" i="1"/>
  <c r="I60" i="1"/>
  <c r="I68" i="1"/>
  <c r="I69" i="1"/>
  <c r="I70" i="1"/>
  <c r="I71" i="1"/>
  <c r="I72" i="1"/>
  <c r="I73" i="1"/>
  <c r="I74" i="1"/>
  <c r="I75" i="1"/>
  <c r="I76" i="1"/>
  <c r="I77" i="1"/>
  <c r="I80" i="1"/>
  <c r="I81" i="1"/>
  <c r="I82" i="1"/>
  <c r="I83" i="1"/>
  <c r="I101" i="1"/>
  <c r="I102" i="1"/>
  <c r="I105" i="1"/>
  <c r="I106" i="1"/>
  <c r="I107" i="1"/>
  <c r="I110" i="1"/>
  <c r="I111" i="1"/>
  <c r="I112" i="1"/>
  <c r="I113" i="1"/>
  <c r="I114" i="1"/>
  <c r="I117" i="1"/>
  <c r="I118" i="1"/>
  <c r="I119" i="1"/>
  <c r="I120" i="1"/>
  <c r="I121" i="1"/>
  <c r="I122" i="1"/>
  <c r="I123" i="1"/>
  <c r="I124" i="1"/>
  <c r="I126" i="1"/>
  <c r="I127" i="1"/>
  <c r="I128" i="1"/>
  <c r="I130" i="1"/>
  <c r="I131" i="1"/>
  <c r="I132" i="1"/>
  <c r="I135" i="1"/>
  <c r="I136" i="1"/>
  <c r="I137" i="1"/>
  <c r="I138" i="1"/>
  <c r="I139" i="1"/>
  <c r="I140" i="1"/>
  <c r="I143" i="1"/>
  <c r="I144" i="1"/>
  <c r="I145" i="1"/>
  <c r="I146" i="1"/>
  <c r="I149" i="1"/>
  <c r="I150" i="1"/>
  <c r="I153" i="1"/>
  <c r="I154" i="1"/>
  <c r="I155" i="1"/>
  <c r="I157" i="1"/>
  <c r="I158" i="1"/>
  <c r="I159" i="1"/>
  <c r="I160" i="1"/>
  <c r="I171" i="1"/>
  <c r="I176" i="1"/>
  <c r="I177" i="1"/>
  <c r="I178" i="1"/>
  <c r="I179" i="1"/>
  <c r="I180" i="1"/>
  <c r="I181" i="1"/>
  <c r="H856" i="1" l="1"/>
  <c r="F1247" i="1"/>
  <c r="H880" i="1"/>
  <c r="H1361" i="1" l="1"/>
  <c r="H1362" i="1"/>
  <c r="H1363" i="1"/>
  <c r="H1364" i="1"/>
  <c r="H1353" i="1"/>
  <c r="H1354" i="1"/>
  <c r="H1355" i="1"/>
  <c r="H1344" i="1"/>
  <c r="H1345" i="1"/>
  <c r="H1346" i="1"/>
  <c r="H1333" i="1"/>
  <c r="H1307" i="1"/>
  <c r="H1308" i="1"/>
  <c r="H1309" i="1"/>
  <c r="H1310" i="1"/>
  <c r="H1311" i="1"/>
  <c r="H1312" i="1"/>
  <c r="H1313" i="1"/>
  <c r="H1296" i="1"/>
  <c r="H1297" i="1"/>
  <c r="H1298" i="1"/>
  <c r="H1299" i="1"/>
  <c r="H1300" i="1"/>
  <c r="H1301" i="1"/>
  <c r="H1285" i="1"/>
  <c r="H1286" i="1"/>
  <c r="H1287" i="1"/>
  <c r="H1288" i="1"/>
  <c r="H1289" i="1"/>
  <c r="H1290" i="1"/>
  <c r="H1291" i="1"/>
  <c r="H1278" i="1"/>
  <c r="H1275" i="1"/>
  <c r="H1276" i="1"/>
  <c r="H1261" i="1"/>
  <c r="H1262" i="1"/>
  <c r="H1263" i="1"/>
  <c r="H1264" i="1"/>
  <c r="H1265" i="1"/>
  <c r="H1266" i="1"/>
  <c r="H1250" i="1"/>
  <c r="H1251" i="1"/>
  <c r="H1252" i="1"/>
  <c r="H1253" i="1"/>
  <c r="H1254" i="1"/>
  <c r="H1255" i="1"/>
  <c r="H1256" i="1"/>
  <c r="H1242" i="1"/>
  <c r="H1243" i="1"/>
  <c r="H1244" i="1"/>
  <c r="H1245" i="1"/>
  <c r="H1225" i="1"/>
  <c r="H1226" i="1"/>
  <c r="H1227" i="1"/>
  <c r="H1228" i="1"/>
  <c r="H1229" i="1"/>
  <c r="H1230" i="1"/>
  <c r="H1231" i="1"/>
  <c r="H1207" i="1"/>
  <c r="H1195" i="1"/>
  <c r="H1196" i="1"/>
  <c r="H1197" i="1"/>
  <c r="H1198" i="1"/>
  <c r="H1178" i="1"/>
  <c r="H1179" i="1"/>
  <c r="H1180" i="1"/>
  <c r="H1181" i="1"/>
  <c r="H1182" i="1"/>
  <c r="H1183" i="1"/>
  <c r="H1165" i="1"/>
  <c r="H1166" i="1"/>
  <c r="H1167" i="1"/>
  <c r="H1169" i="1"/>
  <c r="H1170" i="1"/>
  <c r="H1171" i="1"/>
  <c r="H1172" i="1"/>
  <c r="H1173" i="1"/>
  <c r="H1154" i="1"/>
  <c r="H1157" i="1"/>
  <c r="H1145" i="1"/>
  <c r="H1146" i="1"/>
  <c r="H1147" i="1"/>
  <c r="H1148" i="1"/>
  <c r="H1149" i="1"/>
  <c r="H877" i="1"/>
  <c r="H829" i="1"/>
  <c r="F1348" i="1"/>
  <c r="F1327" i="1"/>
  <c r="F1281" i="1" l="1"/>
  <c r="F872" i="1" l="1"/>
  <c r="F825" i="1"/>
  <c r="G1990" i="1" l="1"/>
  <c r="F1989" i="1"/>
  <c r="F1990" i="1"/>
  <c r="D1990" i="1"/>
  <c r="C1989" i="1"/>
  <c r="C1990" i="1"/>
  <c r="F1980" i="1"/>
  <c r="F1981" i="1"/>
  <c r="F1868" i="1"/>
  <c r="F1869" i="1"/>
  <c r="C1869" i="1"/>
  <c r="I1869" i="1" l="1"/>
  <c r="I1990" i="1"/>
  <c r="I1989" i="1"/>
  <c r="F2106" i="1"/>
  <c r="F2107" i="1"/>
  <c r="F2147" i="1" l="1"/>
  <c r="G42" i="1"/>
  <c r="F42" i="1"/>
  <c r="F85" i="1"/>
  <c r="F84" i="1"/>
  <c r="F109" i="1"/>
  <c r="F212" i="1"/>
  <c r="F213" i="1"/>
  <c r="F245" i="1"/>
  <c r="F246" i="1"/>
  <c r="F302" i="1"/>
  <c r="H311" i="1"/>
  <c r="H312" i="1"/>
  <c r="H313" i="1"/>
  <c r="H314" i="1"/>
  <c r="H315" i="1"/>
  <c r="H316" i="1"/>
  <c r="H317" i="1"/>
  <c r="H318" i="1"/>
  <c r="H319" i="1"/>
  <c r="H321" i="1"/>
  <c r="F310" i="1"/>
  <c r="F323" i="1"/>
  <c r="F324" i="1"/>
  <c r="F354" i="1"/>
  <c r="F360" i="1"/>
  <c r="F367" i="1"/>
  <c r="F399" i="1"/>
  <c r="F428" i="1"/>
  <c r="H2027" i="1"/>
  <c r="H2028" i="1"/>
  <c r="H42" i="1" l="1"/>
  <c r="D324" i="1" l="1"/>
  <c r="C324" i="1"/>
  <c r="I324" i="1" s="1"/>
  <c r="I320" i="1"/>
  <c r="F309" i="1" l="1"/>
  <c r="H320" i="1"/>
  <c r="H258" i="1"/>
  <c r="H259" i="1"/>
  <c r="H260" i="1"/>
  <c r="H261" i="1"/>
  <c r="H262" i="1"/>
  <c r="H263" i="1"/>
  <c r="H253" i="1"/>
  <c r="H170" i="1" l="1"/>
  <c r="I129" i="1"/>
  <c r="H117" i="1"/>
  <c r="H118" i="1"/>
  <c r="H119" i="1"/>
  <c r="H120" i="1"/>
  <c r="H121" i="1"/>
  <c r="H122" i="1"/>
  <c r="H123" i="1"/>
  <c r="F116" i="1" l="1"/>
  <c r="F115" i="1"/>
  <c r="H101" i="1"/>
  <c r="H102" i="1"/>
  <c r="G84" i="1"/>
  <c r="G85" i="1"/>
  <c r="H85" i="1" s="1"/>
  <c r="D85" i="1"/>
  <c r="D84" i="1"/>
  <c r="G41" i="1"/>
  <c r="H84" i="1" l="1"/>
  <c r="H1421" i="1" l="1"/>
  <c r="H1422" i="1"/>
  <c r="H1414" i="1"/>
  <c r="H1415" i="1"/>
  <c r="H1416" i="1"/>
  <c r="H1407" i="1" l="1"/>
  <c r="H1406" i="1"/>
  <c r="H946" i="1" l="1"/>
  <c r="H947" i="1"/>
  <c r="H948" i="1"/>
  <c r="H934" i="1"/>
  <c r="F918" i="1"/>
  <c r="H923" i="1"/>
  <c r="H922" i="1"/>
  <c r="H924" i="1"/>
  <c r="H913" i="1" l="1"/>
  <c r="H1106" i="1"/>
  <c r="H1107" i="1"/>
  <c r="H1108" i="1"/>
  <c r="H1098" i="1"/>
  <c r="H1099" i="1"/>
  <c r="H1100" i="1"/>
  <c r="H1101" i="1"/>
  <c r="H1084" i="1"/>
  <c r="H1085" i="1"/>
  <c r="H1086" i="1"/>
  <c r="H1087" i="1"/>
  <c r="H1076" i="1"/>
  <c r="H1066" i="1"/>
  <c r="H1067" i="1"/>
  <c r="H1055" i="1"/>
  <c r="H1058" i="1"/>
  <c r="H1047" i="1"/>
  <c r="H1049" i="1"/>
  <c r="H1051" i="1"/>
  <c r="H1027" i="1"/>
  <c r="H1028" i="1"/>
  <c r="H1018" i="1"/>
  <c r="H1020" i="1"/>
  <c r="H1008" i="1"/>
  <c r="H1009" i="1"/>
  <c r="H1010" i="1"/>
  <c r="H1011" i="1"/>
  <c r="H1012" i="1"/>
  <c r="H1001" i="1"/>
  <c r="H992" i="1"/>
  <c r="H993" i="1"/>
  <c r="H981" i="1"/>
  <c r="H982" i="1"/>
  <c r="H983" i="1"/>
  <c r="H984" i="1"/>
  <c r="H985" i="1"/>
  <c r="H986" i="1"/>
  <c r="F746" i="1"/>
  <c r="E749" i="1"/>
  <c r="H749" i="1"/>
  <c r="H752" i="1"/>
  <c r="H669" i="1"/>
  <c r="H670" i="1"/>
  <c r="H671" i="1"/>
  <c r="J749" i="1" l="1"/>
  <c r="H1037" i="1"/>
  <c r="H1038" i="1"/>
  <c r="H1041" i="1"/>
  <c r="H1042" i="1"/>
  <c r="H1036" i="1"/>
  <c r="H976" i="1"/>
  <c r="H973" i="1"/>
  <c r="H963" i="1"/>
  <c r="H964" i="1"/>
  <c r="H965" i="1"/>
  <c r="H966" i="1"/>
  <c r="H967" i="1"/>
  <c r="H956" i="1"/>
  <c r="H957" i="1"/>
  <c r="H955" i="1"/>
  <c r="I2145" i="1"/>
  <c r="H2109" i="1"/>
  <c r="H2110" i="1"/>
  <c r="H2145" i="1" l="1"/>
  <c r="H893" i="1"/>
  <c r="H892" i="1"/>
  <c r="H889" i="1"/>
  <c r="H1545" i="1"/>
  <c r="F1540" i="1"/>
  <c r="F1541" i="1"/>
  <c r="G1959" i="1"/>
  <c r="D1959" i="1"/>
  <c r="C152" i="1" l="1"/>
  <c r="H136" i="1" l="1"/>
  <c r="H137" i="1"/>
  <c r="H138" i="1"/>
  <c r="H139" i="1"/>
  <c r="F133" i="1"/>
  <c r="D133" i="1"/>
  <c r="D134" i="1"/>
  <c r="H2154" i="1"/>
  <c r="H2119" i="1"/>
  <c r="H2090" i="1"/>
  <c r="H2084" i="1" l="1"/>
  <c r="F2060" i="1"/>
  <c r="H2056" i="1"/>
  <c r="H2037" i="1"/>
  <c r="G1893" i="1" l="1"/>
  <c r="D1893" i="1"/>
  <c r="H1900" i="1"/>
  <c r="H1901" i="1"/>
  <c r="H1902" i="1"/>
  <c r="H1903" i="1"/>
  <c r="H1904" i="1"/>
  <c r="H1905" i="1"/>
  <c r="H1906" i="1"/>
  <c r="H1909" i="1"/>
  <c r="H1910" i="1"/>
  <c r="H1911" i="1"/>
  <c r="H1912" i="1"/>
  <c r="H1913" i="1"/>
  <c r="H1914" i="1"/>
  <c r="H1915" i="1"/>
  <c r="H1916" i="1"/>
  <c r="F1893" i="1"/>
  <c r="F1892" i="1"/>
  <c r="G1892" i="1"/>
  <c r="D1892" i="1"/>
  <c r="C1892" i="1"/>
  <c r="C1893" i="1"/>
  <c r="F559" i="1"/>
  <c r="F560" i="1"/>
  <c r="I1892" i="1" l="1"/>
  <c r="I1893" i="1"/>
  <c r="H1892" i="1"/>
  <c r="H1893" i="1"/>
  <c r="H581" i="1"/>
  <c r="H562" i="1"/>
  <c r="H526" i="1"/>
  <c r="H511" i="1"/>
  <c r="H489" i="1"/>
  <c r="H1373" i="1" l="1"/>
  <c r="H1428" i="1"/>
  <c r="H1579" i="1"/>
  <c r="H1496" i="1"/>
  <c r="H1487" i="1"/>
  <c r="H1453" i="1" l="1"/>
  <c r="H1440" i="1"/>
  <c r="H1396" i="1"/>
  <c r="H1397" i="1"/>
  <c r="H1381" i="1"/>
  <c r="H1382" i="1"/>
  <c r="H1383" i="1"/>
  <c r="H1384" i="1"/>
  <c r="H1385" i="1"/>
  <c r="H1386" i="1"/>
  <c r="H1387" i="1"/>
  <c r="H1390" i="1"/>
  <c r="H1391" i="1"/>
  <c r="H819" i="1"/>
  <c r="H688" i="1"/>
  <c r="H689" i="1"/>
  <c r="H690" i="1"/>
  <c r="H1568" i="1" l="1"/>
  <c r="H1569" i="1"/>
  <c r="H1561" i="1"/>
  <c r="H1551" i="1"/>
  <c r="H1521" i="1"/>
  <c r="H1133" i="1"/>
  <c r="F1121" i="1"/>
  <c r="H1115" i="1"/>
  <c r="H899" i="1"/>
  <c r="H864" i="1"/>
  <c r="H865" i="1"/>
  <c r="H866" i="1"/>
  <c r="H809" i="1"/>
  <c r="H810" i="1"/>
  <c r="H788" i="1"/>
  <c r="H789" i="1"/>
  <c r="H790" i="1"/>
  <c r="H791" i="1"/>
  <c r="H792" i="1"/>
  <c r="H776" i="1"/>
  <c r="H777" i="1"/>
  <c r="H766" i="1"/>
  <c r="H741" i="1"/>
  <c r="H728" i="1"/>
  <c r="H729" i="1"/>
  <c r="H709" i="1"/>
  <c r="H657" i="1"/>
  <c r="H645" i="1"/>
  <c r="H646" i="1"/>
  <c r="H647" i="1"/>
  <c r="H648" i="1"/>
  <c r="F415" i="1" l="1"/>
  <c r="G415" i="1"/>
  <c r="G1929" i="1" l="1"/>
  <c r="G1919" i="1"/>
  <c r="F1919" i="1"/>
  <c r="F1883" i="1"/>
  <c r="F1884" i="1"/>
  <c r="G1883" i="1"/>
  <c r="G1884" i="1"/>
  <c r="G1855" i="1"/>
  <c r="F1683" i="1"/>
  <c r="F1673" i="1"/>
  <c r="F1636" i="1"/>
  <c r="F1608" i="1"/>
  <c r="F1596" i="1"/>
  <c r="F1524" i="1"/>
  <c r="G297" i="1"/>
  <c r="F297" i="1"/>
  <c r="G282" i="1"/>
  <c r="F282" i="1"/>
  <c r="G198" i="1"/>
  <c r="F198" i="1"/>
  <c r="G142" i="1"/>
  <c r="F142" i="1"/>
  <c r="G27" i="1"/>
  <c r="F27" i="1"/>
  <c r="H1857" i="1" l="1"/>
  <c r="H1850" i="1"/>
  <c r="H1851" i="1"/>
  <c r="H1852" i="1"/>
  <c r="F1847" i="1"/>
  <c r="F1848" i="1"/>
  <c r="H1704" i="1" l="1"/>
  <c r="H1697" i="1"/>
  <c r="H1698" i="1"/>
  <c r="H1686" i="1"/>
  <c r="H1687" i="1"/>
  <c r="H1688" i="1"/>
  <c r="H1689" i="1"/>
  <c r="H1690" i="1"/>
  <c r="H1692" i="1"/>
  <c r="H1677" i="1"/>
  <c r="H1668" i="1"/>
  <c r="H1653" i="1"/>
  <c r="H1638" i="1"/>
  <c r="H1625" i="1"/>
  <c r="H1626" i="1"/>
  <c r="F1616" i="1"/>
  <c r="F1617" i="1"/>
  <c r="H1620" i="1"/>
  <c r="H1611" i="1"/>
  <c r="H1612" i="1"/>
  <c r="H1613" i="1"/>
  <c r="H1537" i="1"/>
  <c r="H1527" i="1"/>
  <c r="H1530" i="1"/>
  <c r="H1514" i="1"/>
  <c r="F1682" i="1" l="1"/>
  <c r="I1691" i="1"/>
  <c r="H1691" i="1"/>
  <c r="F1929" i="1" l="1"/>
  <c r="F642" i="1"/>
  <c r="F643" i="1"/>
  <c r="C642" i="1"/>
  <c r="C643" i="1"/>
  <c r="F576" i="1"/>
  <c r="F577" i="1"/>
  <c r="C576" i="1"/>
  <c r="C577" i="1"/>
  <c r="E577" i="1" l="1"/>
  <c r="I577" i="1"/>
  <c r="I643" i="1"/>
  <c r="I576" i="1"/>
  <c r="I642" i="1"/>
  <c r="H577" i="1"/>
  <c r="J577" i="1" l="1"/>
  <c r="H635" i="1"/>
  <c r="H631" i="1"/>
  <c r="E631" i="1"/>
  <c r="H630" i="1"/>
  <c r="E630" i="1"/>
  <c r="H628" i="1"/>
  <c r="H627" i="1"/>
  <c r="E627" i="1"/>
  <c r="H625" i="1"/>
  <c r="I624" i="1"/>
  <c r="E624" i="1"/>
  <c r="H623" i="1"/>
  <c r="H622" i="1"/>
  <c r="E622" i="1"/>
  <c r="H620" i="1"/>
  <c r="H619" i="1"/>
  <c r="E619" i="1"/>
  <c r="H618" i="1"/>
  <c r="H617" i="1"/>
  <c r="H616" i="1"/>
  <c r="H615" i="1"/>
  <c r="H613" i="1"/>
  <c r="H612" i="1"/>
  <c r="H611" i="1"/>
  <c r="H610" i="1"/>
  <c r="H609" i="1"/>
  <c r="H608" i="1"/>
  <c r="H607" i="1"/>
  <c r="H605" i="1"/>
  <c r="H604" i="1"/>
  <c r="H603" i="1"/>
  <c r="H601" i="1"/>
  <c r="H599" i="1"/>
  <c r="H598" i="1"/>
  <c r="H592" i="1"/>
  <c r="H591" i="1"/>
  <c r="H590" i="1"/>
  <c r="H589" i="1"/>
  <c r="H588" i="1"/>
  <c r="H587" i="1"/>
  <c r="H586" i="1"/>
  <c r="H585" i="1"/>
  <c r="I639" i="1" l="1"/>
  <c r="E587" i="1"/>
  <c r="J587" i="1" s="1"/>
  <c r="I587" i="1"/>
  <c r="E585" i="1"/>
  <c r="J585" i="1" s="1"/>
  <c r="I585" i="1"/>
  <c r="E591" i="1"/>
  <c r="J591" i="1" s="1"/>
  <c r="I591" i="1"/>
  <c r="E586" i="1"/>
  <c r="J586" i="1" s="1"/>
  <c r="I586" i="1"/>
  <c r="E588" i="1"/>
  <c r="J588" i="1" s="1"/>
  <c r="I588" i="1"/>
  <c r="E589" i="1"/>
  <c r="J589" i="1" s="1"/>
  <c r="I589" i="1"/>
  <c r="E599" i="1"/>
  <c r="J599" i="1" s="1"/>
  <c r="I599" i="1"/>
  <c r="I608" i="1"/>
  <c r="I609" i="1"/>
  <c r="E610" i="1"/>
  <c r="J610" i="1" s="1"/>
  <c r="I610" i="1"/>
  <c r="E611" i="1"/>
  <c r="J611" i="1" s="1"/>
  <c r="I611" i="1"/>
  <c r="E612" i="1"/>
  <c r="J612" i="1" s="1"/>
  <c r="I612" i="1"/>
  <c r="I613" i="1"/>
  <c r="J616" i="1"/>
  <c r="I616" i="1"/>
  <c r="I617" i="1"/>
  <c r="J619" i="1"/>
  <c r="E620" i="1"/>
  <c r="J620" i="1" s="1"/>
  <c r="I620" i="1"/>
  <c r="J622" i="1"/>
  <c r="J627" i="1"/>
  <c r="E629" i="1"/>
  <c r="I629" i="1"/>
  <c r="J631" i="1"/>
  <c r="I635" i="1"/>
  <c r="E640" i="1"/>
  <c r="I640" i="1"/>
  <c r="E590" i="1"/>
  <c r="J590" i="1" s="1"/>
  <c r="I590" i="1"/>
  <c r="E592" i="1"/>
  <c r="J592" i="1" s="1"/>
  <c r="I592" i="1"/>
  <c r="E598" i="1"/>
  <c r="J598" i="1" s="1"/>
  <c r="I598" i="1"/>
  <c r="E601" i="1"/>
  <c r="J601" i="1" s="1"/>
  <c r="I601" i="1"/>
  <c r="I603" i="1"/>
  <c r="E604" i="1"/>
  <c r="J604" i="1" s="1"/>
  <c r="I604" i="1"/>
  <c r="E605" i="1"/>
  <c r="J605" i="1" s="1"/>
  <c r="I605" i="1"/>
  <c r="I607" i="1"/>
  <c r="I615" i="1"/>
  <c r="J618" i="1"/>
  <c r="E623" i="1"/>
  <c r="J623" i="1" s="1"/>
  <c r="I623" i="1"/>
  <c r="E625" i="1"/>
  <c r="J625" i="1" s="1"/>
  <c r="I625" i="1"/>
  <c r="E626" i="1"/>
  <c r="I626" i="1"/>
  <c r="E628" i="1"/>
  <c r="J628" i="1" s="1"/>
  <c r="I628" i="1"/>
  <c r="J630" i="1"/>
  <c r="J632" i="1"/>
  <c r="I632" i="1"/>
  <c r="H640" i="1"/>
  <c r="G576" i="1"/>
  <c r="H639" i="1"/>
  <c r="J617" i="1"/>
  <c r="E635" i="1"/>
  <c r="J635" i="1" s="1"/>
  <c r="H629" i="1"/>
  <c r="E603" i="1"/>
  <c r="J603" i="1" s="1"/>
  <c r="H626" i="1"/>
  <c r="E609" i="1"/>
  <c r="J609" i="1" s="1"/>
  <c r="E613" i="1"/>
  <c r="J613" i="1" s="1"/>
  <c r="J615" i="1"/>
  <c r="E607" i="1"/>
  <c r="J607" i="1" s="1"/>
  <c r="E608" i="1"/>
  <c r="J608" i="1" s="1"/>
  <c r="H624" i="1"/>
  <c r="J624" i="1" s="1"/>
  <c r="E639" i="1"/>
  <c r="H576" i="1" l="1"/>
  <c r="J639" i="1"/>
  <c r="J626" i="1"/>
  <c r="J629" i="1"/>
  <c r="J640" i="1"/>
  <c r="E2160" i="1"/>
  <c r="G541" i="1" l="1"/>
  <c r="H1348" i="1"/>
  <c r="F1347" i="1"/>
  <c r="G1347" i="1"/>
  <c r="F882" i="1"/>
  <c r="G882" i="1"/>
  <c r="F883" i="1"/>
  <c r="H883" i="1" s="1"/>
  <c r="C883" i="1"/>
  <c r="C939" i="1"/>
  <c r="F938" i="1"/>
  <c r="G938" i="1"/>
  <c r="F939" i="1"/>
  <c r="H939" i="1" s="1"/>
  <c r="F1280" i="1"/>
  <c r="G1280" i="1"/>
  <c r="H1281" i="1"/>
  <c r="F1270" i="1"/>
  <c r="H1270" i="1" s="1"/>
  <c r="F1269" i="1"/>
  <c r="G1269" i="1"/>
  <c r="I1269" i="1"/>
  <c r="H1247" i="1"/>
  <c r="F1246" i="1"/>
  <c r="G1246" i="1"/>
  <c r="C1247" i="1"/>
  <c r="I1247" i="1" s="1"/>
  <c r="F1031" i="1"/>
  <c r="F1032" i="1"/>
  <c r="H1032" i="1" s="1"/>
  <c r="G1031" i="1"/>
  <c r="F969" i="1"/>
  <c r="G969" i="1"/>
  <c r="F970" i="1"/>
  <c r="H970" i="1" s="1"/>
  <c r="F959" i="1"/>
  <c r="G959" i="1"/>
  <c r="F960" i="1"/>
  <c r="H960" i="1" s="1"/>
  <c r="F2151" i="1"/>
  <c r="G2151" i="1"/>
  <c r="F2152" i="1"/>
  <c r="H2152" i="1" s="1"/>
  <c r="G2147" i="1"/>
  <c r="F2148" i="1"/>
  <c r="G2148" i="1"/>
  <c r="C2147" i="1"/>
  <c r="I2147" i="1" s="1"/>
  <c r="C2148" i="1"/>
  <c r="I883" i="1" l="1"/>
  <c r="I1270" i="1"/>
  <c r="I2148" i="1"/>
  <c r="I939" i="1"/>
  <c r="I542" i="1"/>
  <c r="H1347" i="1"/>
  <c r="H969" i="1"/>
  <c r="H1031" i="1"/>
  <c r="H2151" i="1"/>
  <c r="H1246" i="1"/>
  <c r="H1269" i="1"/>
  <c r="H938" i="1"/>
  <c r="H1280" i="1"/>
  <c r="H882" i="1"/>
  <c r="H2147" i="1"/>
  <c r="H2148" i="1"/>
  <c r="H959" i="1"/>
  <c r="C835" i="1"/>
  <c r="C2151" i="1" l="1"/>
  <c r="I2151" i="1" s="1"/>
  <c r="C2141" i="1"/>
  <c r="C2142" i="1"/>
  <c r="C2113" i="1"/>
  <c r="C2107" i="1"/>
  <c r="I2107" i="1" s="1"/>
  <c r="C2100" i="1"/>
  <c r="C2093" i="1"/>
  <c r="C2087" i="1"/>
  <c r="C2075" i="1"/>
  <c r="C2067" i="1"/>
  <c r="C2053" i="1"/>
  <c r="C2039" i="1"/>
  <c r="C2040" i="1"/>
  <c r="C2010" i="1"/>
  <c r="C2002" i="1"/>
  <c r="C1981" i="1"/>
  <c r="I1981" i="1" s="1"/>
  <c r="C1959" i="1"/>
  <c r="C1945" i="1"/>
  <c r="C1929" i="1"/>
  <c r="I1929" i="1" s="1"/>
  <c r="C1919" i="1"/>
  <c r="I1919" i="1" s="1"/>
  <c r="C1884" i="1"/>
  <c r="I1884" i="1" s="1"/>
  <c r="C1868" i="1"/>
  <c r="I1868" i="1" s="1"/>
  <c r="C1854" i="1"/>
  <c r="C1855" i="1"/>
  <c r="C1828" i="1"/>
  <c r="C1822" i="1"/>
  <c r="C1817" i="1"/>
  <c r="C1812" i="1"/>
  <c r="C1806" i="1"/>
  <c r="C1794" i="1"/>
  <c r="C1750" i="1"/>
  <c r="C1726" i="1"/>
  <c r="C1714" i="1"/>
  <c r="C1709" i="1"/>
  <c r="C1682" i="1"/>
  <c r="I1682" i="1" s="1"/>
  <c r="C1683" i="1"/>
  <c r="I1683" i="1" s="1"/>
  <c r="C1672" i="1"/>
  <c r="C1673" i="1"/>
  <c r="I1673" i="1" s="1"/>
  <c r="C1636" i="1"/>
  <c r="I1636" i="1" s="1"/>
  <c r="C1635" i="1"/>
  <c r="C1607" i="1"/>
  <c r="C1608" i="1"/>
  <c r="I1608" i="1" s="1"/>
  <c r="C1601" i="1"/>
  <c r="C1584" i="1"/>
  <c r="C1566" i="1"/>
  <c r="C1541" i="1"/>
  <c r="I1541" i="1" s="1"/>
  <c r="C1524" i="1"/>
  <c r="I1524" i="1" s="1"/>
  <c r="C1523" i="1"/>
  <c r="C1477" i="1"/>
  <c r="C1478" i="1"/>
  <c r="C1468" i="1"/>
  <c r="C1469" i="1"/>
  <c r="C1436" i="1"/>
  <c r="C1379" i="1"/>
  <c r="C1366" i="1"/>
  <c r="C1347" i="1"/>
  <c r="I1347" i="1" s="1"/>
  <c r="C1348" i="1"/>
  <c r="I1348" i="1" s="1"/>
  <c r="C1304" i="1"/>
  <c r="C1280" i="1"/>
  <c r="I1280" i="1" s="1"/>
  <c r="C1281" i="1"/>
  <c r="I1281" i="1" s="1"/>
  <c r="C1246" i="1"/>
  <c r="I1246" i="1" s="1"/>
  <c r="C1187" i="1"/>
  <c r="C1129" i="1"/>
  <c r="C1130" i="1"/>
  <c r="C1082" i="1"/>
  <c r="C1070" i="1"/>
  <c r="C1071" i="1"/>
  <c r="C1045" i="1"/>
  <c r="C1031" i="1"/>
  <c r="I1031" i="1" s="1"/>
  <c r="C1032" i="1"/>
  <c r="I1032" i="1" s="1"/>
  <c r="C979" i="1"/>
  <c r="C970" i="1"/>
  <c r="I970" i="1" s="1"/>
  <c r="C960" i="1"/>
  <c r="I960" i="1" s="1"/>
  <c r="C950" i="1"/>
  <c r="C951" i="1"/>
  <c r="C938" i="1"/>
  <c r="I938" i="1" s="1"/>
  <c r="C882" i="1"/>
  <c r="I882" i="1" s="1"/>
  <c r="C872" i="1"/>
  <c r="I872" i="1" s="1"/>
  <c r="C860" i="1"/>
  <c r="C861" i="1"/>
  <c r="C824" i="1"/>
  <c r="C825" i="1"/>
  <c r="I825" i="1" s="1"/>
  <c r="C805" i="1"/>
  <c r="C781" i="1"/>
  <c r="C782" i="1"/>
  <c r="C758" i="1"/>
  <c r="C759" i="1"/>
  <c r="C693" i="1"/>
  <c r="C694" i="1"/>
  <c r="C681" i="1"/>
  <c r="C662" i="1"/>
  <c r="C663" i="1"/>
  <c r="C564" i="1"/>
  <c r="C565" i="1"/>
  <c r="C528" i="1"/>
  <c r="C529" i="1"/>
  <c r="C521" i="1"/>
  <c r="C522" i="1"/>
  <c r="C514" i="1"/>
  <c r="C515" i="1"/>
  <c r="C496" i="1"/>
  <c r="C497" i="1"/>
  <c r="C476" i="1"/>
  <c r="C469" i="1"/>
  <c r="C415" i="1"/>
  <c r="I415" i="1" s="1"/>
  <c r="C398" i="1"/>
  <c r="C399" i="1"/>
  <c r="I399" i="1" s="1"/>
  <c r="C366" i="1"/>
  <c r="C367" i="1"/>
  <c r="I367" i="1" s="1"/>
  <c r="C323" i="1"/>
  <c r="I323" i="1" s="1"/>
  <c r="C309" i="1"/>
  <c r="I309" i="1" s="1"/>
  <c r="C310" i="1"/>
  <c r="I310" i="1" s="1"/>
  <c r="C281" i="1"/>
  <c r="C282" i="1"/>
  <c r="I282" i="1" s="1"/>
  <c r="C265" i="1"/>
  <c r="C266" i="1"/>
  <c r="C245" i="1"/>
  <c r="I245" i="1" s="1"/>
  <c r="C246" i="1"/>
  <c r="I246" i="1" s="1"/>
  <c r="C225" i="1"/>
  <c r="C226" i="1"/>
  <c r="C212" i="1"/>
  <c r="I212" i="1" s="1"/>
  <c r="C213" i="1"/>
  <c r="I213" i="1" s="1"/>
  <c r="C172" i="1"/>
  <c r="C173" i="1"/>
  <c r="C161" i="1"/>
  <c r="I161" i="1" s="1"/>
  <c r="C162" i="1"/>
  <c r="I162" i="1" s="1"/>
  <c r="C141" i="1"/>
  <c r="C142" i="1"/>
  <c r="I142" i="1" s="1"/>
  <c r="C115" i="1"/>
  <c r="I115" i="1" s="1"/>
  <c r="C116" i="1"/>
  <c r="I116" i="1" s="1"/>
  <c r="C49" i="1"/>
  <c r="C50" i="1"/>
  <c r="C32" i="1"/>
  <c r="C1064" i="1"/>
  <c r="C1365" i="1"/>
  <c r="C1326" i="1"/>
  <c r="C1327" i="1"/>
  <c r="I1327" i="1" s="1"/>
  <c r="C1293" i="1"/>
  <c r="C1294" i="1"/>
  <c r="C1063" i="1"/>
  <c r="E1071" i="1" l="1"/>
  <c r="E2154" i="1"/>
  <c r="J2154" i="1" s="1"/>
  <c r="E2109" i="1"/>
  <c r="J2109" i="1" s="1"/>
  <c r="E2084" i="1"/>
  <c r="J2084" i="1" s="1"/>
  <c r="E2037" i="1"/>
  <c r="J2037" i="1" s="1"/>
  <c r="J2027" i="1"/>
  <c r="E1857" i="1"/>
  <c r="J1857" i="1" s="1"/>
  <c r="C2152" i="1"/>
  <c r="I2152" i="1" s="1"/>
  <c r="E1850" i="1" l="1"/>
  <c r="J1850" i="1" s="1"/>
  <c r="E1851" i="1"/>
  <c r="J1851" i="1" s="1"/>
  <c r="E1852" i="1"/>
  <c r="J1852" i="1" s="1"/>
  <c r="E1704" i="1"/>
  <c r="J1704" i="1" s="1"/>
  <c r="E1697" i="1"/>
  <c r="J1697" i="1" s="1"/>
  <c r="E1698" i="1"/>
  <c r="J1698" i="1" s="1"/>
  <c r="E1699" i="1"/>
  <c r="E1638" i="1"/>
  <c r="J1638" i="1" s="1"/>
  <c r="E1625" i="1"/>
  <c r="J1625" i="1" s="1"/>
  <c r="E1626" i="1"/>
  <c r="J1626" i="1" s="1"/>
  <c r="E1620" i="1"/>
  <c r="J1620" i="1" s="1"/>
  <c r="E1568" i="1"/>
  <c r="J1568" i="1" s="1"/>
  <c r="E1569" i="1"/>
  <c r="J1569" i="1" s="1"/>
  <c r="E1571" i="1"/>
  <c r="E1558" i="1"/>
  <c r="E1559" i="1"/>
  <c r="E1561" i="1"/>
  <c r="J1561" i="1" s="1"/>
  <c r="E1550" i="1"/>
  <c r="E1551" i="1"/>
  <c r="J1551" i="1" s="1"/>
  <c r="E1553" i="1"/>
  <c r="E1543" i="1"/>
  <c r="E1545" i="1"/>
  <c r="J1545" i="1" s="1"/>
  <c r="E1535" i="1"/>
  <c r="E1536" i="1"/>
  <c r="E1537" i="1"/>
  <c r="J1537" i="1" s="1"/>
  <c r="E1527" i="1"/>
  <c r="J1527" i="1" s="1"/>
  <c r="E1529" i="1"/>
  <c r="J1529" i="1" s="1"/>
  <c r="E1530" i="1"/>
  <c r="J1530" i="1" s="1"/>
  <c r="E1520" i="1"/>
  <c r="E1521" i="1"/>
  <c r="J1521" i="1" s="1"/>
  <c r="E1522" i="1"/>
  <c r="J1522" i="1" s="1"/>
  <c r="E1513" i="1"/>
  <c r="E1514" i="1"/>
  <c r="J1514" i="1" s="1"/>
  <c r="E1428" i="1"/>
  <c r="J1428" i="1" s="1"/>
  <c r="E1397" i="1"/>
  <c r="J1397" i="1" s="1"/>
  <c r="E1398" i="1"/>
  <c r="E1371" i="1"/>
  <c r="J1371" i="1" s="1"/>
  <c r="E1361" i="1"/>
  <c r="J1361" i="1" s="1"/>
  <c r="E1195" i="1"/>
  <c r="J1195" i="1" s="1"/>
  <c r="E1133" i="1"/>
  <c r="J1133" i="1" s="1"/>
  <c r="E1115" i="1"/>
  <c r="J1115" i="1" s="1"/>
  <c r="E1106" i="1"/>
  <c r="J1106" i="1" s="1"/>
  <c r="E1067" i="1"/>
  <c r="J1067" i="1" s="1"/>
  <c r="E1036" i="1"/>
  <c r="J1036" i="1" s="1"/>
  <c r="E1037" i="1"/>
  <c r="J1037" i="1" s="1"/>
  <c r="E1038" i="1"/>
  <c r="J1038" i="1" s="1"/>
  <c r="E1041" i="1"/>
  <c r="J1041" i="1" s="1"/>
  <c r="E1042" i="1"/>
  <c r="J1042" i="1" s="1"/>
  <c r="E1020" i="1"/>
  <c r="J1020" i="1" s="1"/>
  <c r="E1021" i="1"/>
  <c r="E992" i="1"/>
  <c r="J992" i="1" s="1"/>
  <c r="E993" i="1"/>
  <c r="J993" i="1" s="1"/>
  <c r="E994" i="1"/>
  <c r="E995" i="1"/>
  <c r="E981" i="1"/>
  <c r="J981" i="1" s="1"/>
  <c r="E982" i="1"/>
  <c r="J982" i="1" s="1"/>
  <c r="E983" i="1"/>
  <c r="J983" i="1" s="1"/>
  <c r="E984" i="1"/>
  <c r="J984" i="1" s="1"/>
  <c r="E962" i="1"/>
  <c r="E963" i="1"/>
  <c r="J963" i="1" s="1"/>
  <c r="E964" i="1"/>
  <c r="J964" i="1" s="1"/>
  <c r="E943" i="1"/>
  <c r="J943" i="1" s="1"/>
  <c r="E944" i="1"/>
  <c r="J944" i="1" s="1"/>
  <c r="E946" i="1"/>
  <c r="J946" i="1" s="1"/>
  <c r="E947" i="1"/>
  <c r="J947" i="1" s="1"/>
  <c r="E948" i="1"/>
  <c r="J948" i="1" s="1"/>
  <c r="E922" i="1"/>
  <c r="J922" i="1" s="1"/>
  <c r="E923" i="1"/>
  <c r="J923" i="1" s="1"/>
  <c r="E924" i="1"/>
  <c r="J924" i="1" s="1"/>
  <c r="E913" i="1"/>
  <c r="J913" i="1" s="1"/>
  <c r="E899" i="1"/>
  <c r="J899" i="1" s="1"/>
  <c r="E864" i="1"/>
  <c r="J864" i="1" s="1"/>
  <c r="J819" i="1"/>
  <c r="E788" i="1"/>
  <c r="J788" i="1" s="1"/>
  <c r="E777" i="1"/>
  <c r="J777" i="1" s="1"/>
  <c r="E2145" i="1"/>
  <c r="J2145" i="1" s="1"/>
  <c r="E2090" i="1"/>
  <c r="J2090" i="1" s="1"/>
  <c r="C1847" i="1"/>
  <c r="I1847" i="1" s="1"/>
  <c r="C1848" i="1"/>
  <c r="I1848" i="1" s="1"/>
  <c r="E1687" i="1"/>
  <c r="J1687" i="1" s="1"/>
  <c r="E1677" i="1"/>
  <c r="J1677" i="1" s="1"/>
  <c r="C1616" i="1" l="1"/>
  <c r="I1616" i="1" s="1"/>
  <c r="C1617" i="1"/>
  <c r="I1617" i="1" s="1"/>
  <c r="E1613" i="1"/>
  <c r="J1613" i="1" s="1"/>
  <c r="E1579" i="1"/>
  <c r="J1579" i="1" s="1"/>
  <c r="C1540" i="1"/>
  <c r="I1540" i="1" s="1"/>
  <c r="C1532" i="1"/>
  <c r="I1532" i="1" s="1"/>
  <c r="C1533" i="1"/>
  <c r="I1533" i="1" s="1"/>
  <c r="F1517" i="1"/>
  <c r="G1517" i="1"/>
  <c r="F1518" i="1"/>
  <c r="H1518" i="1" s="1"/>
  <c r="C1517" i="1"/>
  <c r="C1518" i="1"/>
  <c r="C1511" i="1"/>
  <c r="E1496" i="1"/>
  <c r="J1496" i="1" s="1"/>
  <c r="E1453" i="1"/>
  <c r="J1453" i="1" s="1"/>
  <c r="E1440" i="1"/>
  <c r="J1440" i="1" s="1"/>
  <c r="E1407" i="1"/>
  <c r="J1407" i="1" s="1"/>
  <c r="E1353" i="1"/>
  <c r="J1353" i="1" s="1"/>
  <c r="E1355" i="1"/>
  <c r="J1355" i="1" s="1"/>
  <c r="E1344" i="1"/>
  <c r="J1344" i="1" s="1"/>
  <c r="E1333" i="1"/>
  <c r="J1333" i="1" s="1"/>
  <c r="E1336" i="1"/>
  <c r="J1336" i="1" s="1"/>
  <c r="I1518" i="1" l="1"/>
  <c r="I1517" i="1"/>
  <c r="H1517" i="1"/>
  <c r="E1309" i="1"/>
  <c r="J1309" i="1" s="1"/>
  <c r="E1300" i="1"/>
  <c r="J1300" i="1" s="1"/>
  <c r="E1285" i="1"/>
  <c r="J1285" i="1" s="1"/>
  <c r="E1291" i="1"/>
  <c r="J1291" i="1" s="1"/>
  <c r="E1278" i="1"/>
  <c r="J1278" i="1" s="1"/>
  <c r="E1255" i="1"/>
  <c r="J1255" i="1" s="1"/>
  <c r="E1256" i="1"/>
  <c r="J1256" i="1" s="1"/>
  <c r="E1250" i="1"/>
  <c r="J1250" i="1" s="1"/>
  <c r="E1242" i="1"/>
  <c r="J1242" i="1" s="1"/>
  <c r="E1225" i="1"/>
  <c r="J1225" i="1" s="1"/>
  <c r="E1207" i="1"/>
  <c r="J1207" i="1" s="1"/>
  <c r="E1181" i="1"/>
  <c r="J1181" i="1" s="1"/>
  <c r="E1169" i="1"/>
  <c r="J1169" i="1" s="1"/>
  <c r="E1167" i="1"/>
  <c r="J1167" i="1" s="1"/>
  <c r="C1152" i="1"/>
  <c r="E1156" i="1"/>
  <c r="J1156" i="1" s="1"/>
  <c r="E1145" i="1"/>
  <c r="J1145" i="1" s="1"/>
  <c r="E1099" i="1"/>
  <c r="J1099" i="1" s="1"/>
  <c r="E1084" i="1"/>
  <c r="J1084" i="1" s="1"/>
  <c r="E1076" i="1"/>
  <c r="J1076" i="1" s="1"/>
  <c r="E1058" i="1"/>
  <c r="J1058" i="1" s="1"/>
  <c r="E1027" i="1"/>
  <c r="J1027" i="1" s="1"/>
  <c r="E1009" i="1"/>
  <c r="J1009" i="1" s="1"/>
  <c r="E1001" i="1"/>
  <c r="J1001" i="1" s="1"/>
  <c r="E973" i="1"/>
  <c r="J973" i="1" s="1"/>
  <c r="C969" i="1"/>
  <c r="I969" i="1" s="1"/>
  <c r="E976" i="1"/>
  <c r="J976" i="1" s="1"/>
  <c r="C959" i="1"/>
  <c r="I959" i="1" s="1"/>
  <c r="E967" i="1"/>
  <c r="J967" i="1" s="1"/>
  <c r="F950" i="1"/>
  <c r="I950" i="1" s="1"/>
  <c r="G950" i="1"/>
  <c r="F951" i="1"/>
  <c r="E955" i="1"/>
  <c r="J955" i="1" s="1"/>
  <c r="E957" i="1"/>
  <c r="J957" i="1" s="1"/>
  <c r="H951" i="1" l="1"/>
  <c r="I951" i="1"/>
  <c r="H950" i="1"/>
  <c r="E919" i="1"/>
  <c r="E921" i="1"/>
  <c r="E925" i="1"/>
  <c r="E926" i="1"/>
  <c r="E889" i="1"/>
  <c r="J889" i="1" s="1"/>
  <c r="E892" i="1"/>
  <c r="J892" i="1" s="1"/>
  <c r="F662" i="1"/>
  <c r="F663" i="1"/>
  <c r="C871" i="1"/>
  <c r="E877" i="1"/>
  <c r="J877" i="1" s="1"/>
  <c r="E880" i="1"/>
  <c r="J880" i="1" s="1"/>
  <c r="E866" i="1"/>
  <c r="J866" i="1" s="1"/>
  <c r="E841" i="1"/>
  <c r="J841" i="1" s="1"/>
  <c r="H663" i="1" l="1"/>
  <c r="I663" i="1"/>
  <c r="H662" i="1"/>
  <c r="I662" i="1"/>
  <c r="E810" i="1"/>
  <c r="J810" i="1" s="1"/>
  <c r="E766" i="1"/>
  <c r="J766" i="1" s="1"/>
  <c r="E752" i="1"/>
  <c r="J752" i="1" s="1"/>
  <c r="J741" i="1"/>
  <c r="E729" i="1"/>
  <c r="J729" i="1" s="1"/>
  <c r="E709" i="1"/>
  <c r="J709" i="1" s="1"/>
  <c r="E688" i="1"/>
  <c r="J688" i="1" s="1"/>
  <c r="H642" i="1"/>
  <c r="H643" i="1"/>
  <c r="E645" i="1"/>
  <c r="J645" i="1" s="1"/>
  <c r="E646" i="1"/>
  <c r="J646" i="1" s="1"/>
  <c r="E647" i="1"/>
  <c r="J647" i="1" s="1"/>
  <c r="E648" i="1"/>
  <c r="J648" i="1" s="1"/>
  <c r="E562" i="1"/>
  <c r="J562" i="1" s="1"/>
  <c r="E545" i="1"/>
  <c r="J545" i="1" s="1"/>
  <c r="E511" i="1"/>
  <c r="J511" i="1" s="1"/>
  <c r="E489" i="1"/>
  <c r="J489" i="1" s="1"/>
  <c r="E392" i="1"/>
  <c r="J392" i="1" s="1"/>
  <c r="E183" i="1"/>
  <c r="J183" i="1" s="1"/>
  <c r="C559" i="1" l="1"/>
  <c r="I559" i="1" s="1"/>
  <c r="C560" i="1"/>
  <c r="I560" i="1" s="1"/>
  <c r="C541" i="1"/>
  <c r="I541" i="1" s="1"/>
  <c r="G323" i="1"/>
  <c r="H323" i="1" s="1"/>
  <c r="G324" i="1"/>
  <c r="H324" i="1" s="1"/>
  <c r="G245" i="1"/>
  <c r="H245" i="1" s="1"/>
  <c r="G246" i="1"/>
  <c r="H246" i="1" s="1"/>
  <c r="E253" i="1"/>
  <c r="J253" i="1" s="1"/>
  <c r="E292" i="1"/>
  <c r="J292" i="1" s="1"/>
  <c r="C151" i="1"/>
  <c r="F205" i="1" l="1"/>
  <c r="D205" i="1"/>
  <c r="F206" i="1"/>
  <c r="G1928" i="1" l="1"/>
  <c r="F2053" i="1" l="1"/>
  <c r="I2053" i="1" s="1"/>
  <c r="F2040" i="1"/>
  <c r="I2040" i="1" s="1"/>
  <c r="F2002" i="1"/>
  <c r="I2002" i="1" s="1"/>
  <c r="F1959" i="1"/>
  <c r="I1959" i="1" s="1"/>
  <c r="F1945" i="1"/>
  <c r="I1945" i="1" s="1"/>
  <c r="F1855" i="1"/>
  <c r="I1855" i="1" s="1"/>
  <c r="F1071" i="1"/>
  <c r="I1071" i="1" s="1"/>
  <c r="F979" i="1"/>
  <c r="I979" i="1" s="1"/>
  <c r="F759" i="1"/>
  <c r="I759" i="1" s="1"/>
  <c r="I694" i="1"/>
  <c r="F497" i="1" l="1"/>
  <c r="I497" i="1" s="1"/>
  <c r="F366" i="1"/>
  <c r="I366" i="1" s="1"/>
  <c r="F32" i="1"/>
  <c r="I32" i="1" s="1"/>
  <c r="F1303" i="1" l="1"/>
  <c r="F1304" i="1"/>
  <c r="I1304" i="1" s="1"/>
  <c r="F2142" i="1" l="1"/>
  <c r="I2142" i="1" s="1"/>
  <c r="F2133" i="1"/>
  <c r="F2127" i="1"/>
  <c r="F2113" i="1"/>
  <c r="I2113" i="1" s="1"/>
  <c r="F2100" i="1"/>
  <c r="I2100" i="1" s="1"/>
  <c r="F2093" i="1"/>
  <c r="I2093" i="1" s="1"/>
  <c r="F2087" i="1"/>
  <c r="I2087" i="1" s="1"/>
  <c r="F2075" i="1"/>
  <c r="I2075" i="1" s="1"/>
  <c r="F2067" i="1"/>
  <c r="I2067" i="1" s="1"/>
  <c r="F2052" i="1"/>
  <c r="F2039" i="1"/>
  <c r="I2039" i="1" s="1"/>
  <c r="G2009" i="1"/>
  <c r="G2010" i="1"/>
  <c r="G49" i="1" l="1"/>
  <c r="G50" i="1"/>
  <c r="F49" i="1"/>
  <c r="I49" i="1" s="1"/>
  <c r="F50" i="1"/>
  <c r="I50" i="1" s="1"/>
  <c r="D50" i="1"/>
  <c r="E57" i="1"/>
  <c r="H57" i="1"/>
  <c r="H59" i="1"/>
  <c r="J57" i="1" l="1"/>
  <c r="G225" i="1"/>
  <c r="G226" i="1"/>
  <c r="H241" i="1"/>
  <c r="H275" i="1" l="1"/>
  <c r="H276" i="1"/>
  <c r="H277" i="1"/>
  <c r="E277" i="1"/>
  <c r="J277" i="1" l="1"/>
  <c r="H1972" i="1"/>
  <c r="H1973" i="1"/>
  <c r="H1974" i="1"/>
  <c r="H1975" i="1"/>
  <c r="H1976" i="1"/>
  <c r="H1952" i="1"/>
  <c r="H1953" i="1"/>
  <c r="H1954" i="1"/>
  <c r="H1955" i="1"/>
  <c r="H1956" i="1"/>
  <c r="H1938" i="1" l="1"/>
  <c r="F141" i="1"/>
  <c r="I141" i="1" s="1"/>
  <c r="G141" i="1"/>
  <c r="D141" i="1"/>
  <c r="D142" i="1"/>
  <c r="H76" i="1"/>
  <c r="F414" i="1"/>
  <c r="H425" i="1"/>
  <c r="G439" i="1"/>
  <c r="D440" i="1"/>
  <c r="H141" i="1" l="1"/>
  <c r="H142" i="1"/>
  <c r="H579" i="1"/>
  <c r="H567" i="1"/>
  <c r="H568" i="1"/>
  <c r="H556" i="1"/>
  <c r="H557" i="1"/>
  <c r="H558" i="1"/>
  <c r="H550" i="1" l="1"/>
  <c r="H551" i="1"/>
  <c r="H539" i="1"/>
  <c r="H531" i="1"/>
  <c r="H524" i="1"/>
  <c r="H517" i="1"/>
  <c r="H505" i="1"/>
  <c r="H499" i="1"/>
  <c r="H494" i="1" l="1"/>
  <c r="H478" i="1"/>
  <c r="H472" i="1"/>
  <c r="H473" i="1"/>
  <c r="F460" i="1"/>
  <c r="H462" i="1"/>
  <c r="H456" i="1"/>
  <c r="H875" i="1" l="1"/>
  <c r="H876" i="1"/>
  <c r="H878" i="1"/>
  <c r="H879" i="1"/>
  <c r="H1360" i="1" l="1"/>
  <c r="H1350" i="1"/>
  <c r="H1342" i="1"/>
  <c r="H1343" i="1"/>
  <c r="H1272" i="1" l="1"/>
  <c r="H1273" i="1"/>
  <c r="H1274" i="1"/>
  <c r="H1249" i="1"/>
  <c r="H1240" i="1"/>
  <c r="H1241" i="1"/>
  <c r="H1223" i="1"/>
  <c r="H1232" i="1"/>
  <c r="H1214" i="1"/>
  <c r="H1215" i="1"/>
  <c r="H1216" i="1"/>
  <c r="H1217" i="1"/>
  <c r="H1218" i="1"/>
  <c r="H1203" i="1"/>
  <c r="H1204" i="1"/>
  <c r="H1205" i="1"/>
  <c r="H1206" i="1"/>
  <c r="H1191" i="1"/>
  <c r="H1192" i="1"/>
  <c r="H1193" i="1"/>
  <c r="H1194" i="1"/>
  <c r="H1190" i="1"/>
  <c r="H1159" i="1"/>
  <c r="H1142" i="1"/>
  <c r="H1143" i="1"/>
  <c r="D1989" i="1" l="1"/>
  <c r="D206" i="1" l="1"/>
  <c r="G366" i="1" l="1"/>
  <c r="H366" i="1" s="1"/>
  <c r="D366" i="1"/>
  <c r="D367" i="1"/>
  <c r="E367" i="1" s="1"/>
  <c r="C84" i="1"/>
  <c r="I84" i="1" s="1"/>
  <c r="C85" i="1"/>
  <c r="I85" i="1" s="1"/>
  <c r="H127" i="1" l="1"/>
  <c r="H169" i="1"/>
  <c r="D246" i="1"/>
  <c r="E246" i="1" s="1"/>
  <c r="J246" i="1" s="1"/>
  <c r="D245" i="1"/>
  <c r="H252" i="1"/>
  <c r="H925" i="1" l="1"/>
  <c r="J925" i="1" s="1"/>
  <c r="H926" i="1"/>
  <c r="J926" i="1" s="1"/>
  <c r="H927" i="1"/>
  <c r="F909" i="1"/>
  <c r="H1078" i="1" l="1"/>
  <c r="H1079" i="1"/>
  <c r="H1073" i="1"/>
  <c r="H1074" i="1"/>
  <c r="H1075" i="1"/>
  <c r="H1077" i="1"/>
  <c r="H1034" i="1"/>
  <c r="H1035" i="1"/>
  <c r="H1026" i="1"/>
  <c r="H1000" i="1"/>
  <c r="H1002" i="1"/>
  <c r="H1003" i="1"/>
  <c r="H972" i="1"/>
  <c r="H974" i="1"/>
  <c r="H975" i="1"/>
  <c r="H977" i="1"/>
  <c r="H953" i="1"/>
  <c r="H954" i="1"/>
  <c r="H750" i="1"/>
  <c r="H751" i="1"/>
  <c r="H753" i="1"/>
  <c r="H754" i="1"/>
  <c r="H676" i="1"/>
  <c r="H677" i="1"/>
  <c r="F172" i="1" l="1"/>
  <c r="I172" i="1" s="1"/>
  <c r="F173" i="1"/>
  <c r="I173" i="1" s="1"/>
  <c r="H180" i="1" l="1"/>
  <c r="H181" i="1"/>
  <c r="H1431" i="1" l="1"/>
  <c r="F681" i="1"/>
  <c r="I681" i="1" s="1"/>
  <c r="H1374" i="1"/>
  <c r="H1375" i="1"/>
  <c r="H1376" i="1"/>
  <c r="H1482" i="1" l="1"/>
  <c r="H1484" i="1"/>
  <c r="H1492" i="1"/>
  <c r="H1493" i="1"/>
  <c r="H1494" i="1"/>
  <c r="H1495" i="1"/>
  <c r="H1497" i="1"/>
  <c r="F1436" i="1" l="1"/>
  <c r="I1436" i="1" s="1"/>
  <c r="F1393" i="1"/>
  <c r="F1394" i="1"/>
  <c r="H1588" i="1"/>
  <c r="H1578" i="1" l="1"/>
  <c r="H1580" i="1"/>
  <c r="F1695" i="1" l="1"/>
  <c r="H1603" i="1"/>
  <c r="H1604" i="1"/>
  <c r="H1598" i="1"/>
  <c r="F1800" i="1" l="1"/>
  <c r="G134" i="1" l="1"/>
  <c r="F152" i="1"/>
  <c r="I152" i="1" s="1"/>
  <c r="F651" i="1"/>
  <c r="F693" i="1"/>
  <c r="I693" i="1" s="1"/>
  <c r="H697" i="1"/>
  <c r="F714" i="1"/>
  <c r="F723" i="1"/>
  <c r="F772" i="1"/>
  <c r="F782" i="1"/>
  <c r="I782" i="1" s="1"/>
  <c r="F794" i="1"/>
  <c r="F805" i="1"/>
  <c r="I805" i="1" s="1"/>
  <c r="F1556" i="1"/>
  <c r="F1565" i="1"/>
  <c r="F2047" i="1"/>
  <c r="F2112" i="1"/>
  <c r="C2009" i="1"/>
  <c r="H1132" i="1"/>
  <c r="H1134" i="1"/>
  <c r="H2011" i="1" l="1"/>
  <c r="D2010" i="1"/>
  <c r="H2124" i="1" l="1"/>
  <c r="H2130" i="1" l="1"/>
  <c r="H2042" i="1" l="1"/>
  <c r="H2049" i="1"/>
  <c r="H2055" i="1"/>
  <c r="H2063" i="1"/>
  <c r="H2070" i="1"/>
  <c r="H2071" i="1"/>
  <c r="H2072" i="1"/>
  <c r="H2102" i="1"/>
  <c r="H2103" i="1"/>
  <c r="H2117" i="1"/>
  <c r="H2118" i="1"/>
  <c r="H2144" i="1"/>
  <c r="H2135" i="1"/>
  <c r="D2009" i="1"/>
  <c r="H2026" i="1"/>
  <c r="J2026" i="1" s="1"/>
  <c r="H1137" i="1" l="1"/>
  <c r="H1123" i="1"/>
  <c r="H1124" i="1"/>
  <c r="H1125" i="1"/>
  <c r="H1126" i="1"/>
  <c r="H869" i="1"/>
  <c r="H769" i="1"/>
  <c r="G758" i="1"/>
  <c r="F758" i="1"/>
  <c r="I758" i="1" s="1"/>
  <c r="H740" i="1"/>
  <c r="H708" i="1"/>
  <c r="H888" i="1"/>
  <c r="C1944" i="1" l="1"/>
  <c r="C464" i="1"/>
  <c r="C465" i="1"/>
  <c r="C453" i="1"/>
  <c r="C454" i="1"/>
  <c r="F2141" i="1" l="1"/>
  <c r="I2141" i="1" s="1"/>
  <c r="G2141" i="1"/>
  <c r="H2142" i="1"/>
  <c r="F2132" i="1"/>
  <c r="G2132" i="1"/>
  <c r="G2133" i="1"/>
  <c r="C2133" i="1"/>
  <c r="I2133" i="1" s="1"/>
  <c r="F2126" i="1"/>
  <c r="G2126" i="1"/>
  <c r="H2127" i="1"/>
  <c r="C2127" i="1"/>
  <c r="I2127" i="1" s="1"/>
  <c r="G2075" i="1"/>
  <c r="F2092" i="1"/>
  <c r="G2092" i="1"/>
  <c r="G2093" i="1"/>
  <c r="C1800" i="1"/>
  <c r="I1800" i="1" s="1"/>
  <c r="F1672" i="1"/>
  <c r="I1672" i="1" s="1"/>
  <c r="G1672" i="1"/>
  <c r="G1673" i="1"/>
  <c r="F1607" i="1"/>
  <c r="I1607" i="1" s="1"/>
  <c r="G1607" i="1"/>
  <c r="G1608" i="1"/>
  <c r="C1458" i="1"/>
  <c r="C503" i="1"/>
  <c r="C109" i="1"/>
  <c r="I109" i="1" s="1"/>
  <c r="C67" i="1"/>
  <c r="C31" i="1"/>
  <c r="C14" i="1"/>
  <c r="E2144" i="1"/>
  <c r="J2144" i="1" s="1"/>
  <c r="E2135" i="1"/>
  <c r="J2135" i="1" s="1"/>
  <c r="E2130" i="1"/>
  <c r="J2130" i="1" s="1"/>
  <c r="E2129" i="1"/>
  <c r="E2116" i="1"/>
  <c r="E2117" i="1"/>
  <c r="J2117" i="1" s="1"/>
  <c r="E2118" i="1"/>
  <c r="J2118" i="1" s="1"/>
  <c r="E2119" i="1"/>
  <c r="J2119" i="1" s="1"/>
  <c r="E2102" i="1"/>
  <c r="J2102" i="1" s="1"/>
  <c r="E2096" i="1"/>
  <c r="J2096" i="1" s="1"/>
  <c r="E2078" i="1"/>
  <c r="J2078" i="1" s="1"/>
  <c r="E2070" i="1"/>
  <c r="J2070" i="1" s="1"/>
  <c r="E2071" i="1"/>
  <c r="J2071" i="1" s="1"/>
  <c r="J2063" i="1"/>
  <c r="E2055" i="1"/>
  <c r="J2055" i="1" s="1"/>
  <c r="E2049" i="1"/>
  <c r="J2049" i="1" s="1"/>
  <c r="E2042" i="1"/>
  <c r="J2042" i="1" s="1"/>
  <c r="E1995" i="1"/>
  <c r="E1973" i="1"/>
  <c r="J1973" i="1" s="1"/>
  <c r="E1954" i="1"/>
  <c r="J1954" i="1" s="1"/>
  <c r="E1938" i="1"/>
  <c r="J1938" i="1" s="1"/>
  <c r="E1691" i="1"/>
  <c r="J1691" i="1" s="1"/>
  <c r="E1668" i="1"/>
  <c r="J1668" i="1" s="1"/>
  <c r="E1653" i="1"/>
  <c r="J1653" i="1" s="1"/>
  <c r="E1611" i="1"/>
  <c r="J1611" i="1" s="1"/>
  <c r="E1612" i="1"/>
  <c r="J1612" i="1" s="1"/>
  <c r="E1604" i="1"/>
  <c r="J1604" i="1" s="1"/>
  <c r="E1598" i="1"/>
  <c r="J1598" i="1" s="1"/>
  <c r="E1588" i="1"/>
  <c r="J1588" i="1" s="1"/>
  <c r="E1578" i="1"/>
  <c r="J1578" i="1" s="1"/>
  <c r="E1492" i="1"/>
  <c r="J1492" i="1" s="1"/>
  <c r="E1493" i="1"/>
  <c r="J1493" i="1" s="1"/>
  <c r="E1494" i="1"/>
  <c r="J1494" i="1" s="1"/>
  <c r="E1495" i="1"/>
  <c r="J1495" i="1" s="1"/>
  <c r="E1482" i="1"/>
  <c r="J1482" i="1" s="1"/>
  <c r="E1484" i="1"/>
  <c r="J1484" i="1" s="1"/>
  <c r="E1485" i="1"/>
  <c r="E1486" i="1"/>
  <c r="E1487" i="1"/>
  <c r="J1487" i="1" s="1"/>
  <c r="E1431" i="1"/>
  <c r="J1431" i="1" s="1"/>
  <c r="E1421" i="1"/>
  <c r="J1421" i="1" s="1"/>
  <c r="E1414" i="1"/>
  <c r="J1414" i="1" s="1"/>
  <c r="E1415" i="1"/>
  <c r="J1415" i="1" s="1"/>
  <c r="E1406" i="1"/>
  <c r="J1406" i="1" s="1"/>
  <c r="E1396" i="1"/>
  <c r="J1396" i="1" s="1"/>
  <c r="E1381" i="1"/>
  <c r="J1381" i="1" s="1"/>
  <c r="E1376" i="1"/>
  <c r="J1376" i="1" s="1"/>
  <c r="E1377" i="1"/>
  <c r="J1377" i="1" s="1"/>
  <c r="E1373" i="1"/>
  <c r="J1373" i="1" s="1"/>
  <c r="E1360" i="1"/>
  <c r="J1360" i="1" s="1"/>
  <c r="E1362" i="1"/>
  <c r="J1362" i="1" s="1"/>
  <c r="E1350" i="1"/>
  <c r="J1350" i="1" s="1"/>
  <c r="E1351" i="1"/>
  <c r="E1352" i="1"/>
  <c r="E1342" i="1"/>
  <c r="J1342" i="1" s="1"/>
  <c r="E1343" i="1"/>
  <c r="J1343" i="1" s="1"/>
  <c r="E1345" i="1"/>
  <c r="J1345" i="1" s="1"/>
  <c r="E1346" i="1"/>
  <c r="J1346" i="1" s="1"/>
  <c r="E1313" i="1"/>
  <c r="J1313" i="1" s="1"/>
  <c r="E1307" i="1"/>
  <c r="J1307" i="1" s="1"/>
  <c r="E1308" i="1"/>
  <c r="J1308" i="1" s="1"/>
  <c r="E1310" i="1"/>
  <c r="J1310" i="1" s="1"/>
  <c r="E1311" i="1"/>
  <c r="J1311" i="1" s="1"/>
  <c r="E1296" i="1"/>
  <c r="J1296" i="1" s="1"/>
  <c r="E1289" i="1"/>
  <c r="J1289" i="1" s="1"/>
  <c r="E1275" i="1"/>
  <c r="J1275" i="1" s="1"/>
  <c r="E1276" i="1"/>
  <c r="J1276" i="1" s="1"/>
  <c r="E1272" i="1"/>
  <c r="J1272" i="1" s="1"/>
  <c r="E1261" i="1"/>
  <c r="J1261" i="1" s="1"/>
  <c r="E1240" i="1"/>
  <c r="J1240" i="1" s="1"/>
  <c r="E1241" i="1"/>
  <c r="J1241" i="1" s="1"/>
  <c r="E1243" i="1"/>
  <c r="J1243" i="1" s="1"/>
  <c r="E1223" i="1"/>
  <c r="J1223" i="1" s="1"/>
  <c r="E1226" i="1"/>
  <c r="J1226" i="1" s="1"/>
  <c r="E1227" i="1"/>
  <c r="J1227" i="1" s="1"/>
  <c r="E1228" i="1"/>
  <c r="J1228" i="1" s="1"/>
  <c r="E1229" i="1"/>
  <c r="J1229" i="1" s="1"/>
  <c r="E1230" i="1"/>
  <c r="J1230" i="1" s="1"/>
  <c r="E1214" i="1"/>
  <c r="J1214" i="1" s="1"/>
  <c r="E1203" i="1"/>
  <c r="J1203" i="1" s="1"/>
  <c r="E1204" i="1"/>
  <c r="J1204" i="1" s="1"/>
  <c r="E1198" i="1"/>
  <c r="J1198" i="1" s="1"/>
  <c r="E1190" i="1"/>
  <c r="J1190" i="1" s="1"/>
  <c r="E1191" i="1"/>
  <c r="J1191" i="1" s="1"/>
  <c r="E1192" i="1"/>
  <c r="J1192" i="1" s="1"/>
  <c r="E1178" i="1"/>
  <c r="J1178" i="1" s="1"/>
  <c r="E1165" i="1"/>
  <c r="J1165" i="1" s="1"/>
  <c r="E1166" i="1"/>
  <c r="J1166" i="1" s="1"/>
  <c r="E1170" i="1"/>
  <c r="J1170" i="1" s="1"/>
  <c r="E1171" i="1"/>
  <c r="J1171" i="1" s="1"/>
  <c r="E1172" i="1"/>
  <c r="J1172" i="1" s="1"/>
  <c r="E1154" i="1"/>
  <c r="J1154" i="1" s="1"/>
  <c r="E1157" i="1"/>
  <c r="J1157" i="1" s="1"/>
  <c r="E1158" i="1"/>
  <c r="E1159" i="1"/>
  <c r="J1159" i="1" s="1"/>
  <c r="E1142" i="1"/>
  <c r="J1142" i="1" s="1"/>
  <c r="E1143" i="1"/>
  <c r="J1143" i="1" s="1"/>
  <c r="E1146" i="1"/>
  <c r="J1146" i="1" s="1"/>
  <c r="E1147" i="1"/>
  <c r="J1147" i="1" s="1"/>
  <c r="E1148" i="1"/>
  <c r="J1148" i="1" s="1"/>
  <c r="E1132" i="1"/>
  <c r="J1132" i="1" s="1"/>
  <c r="E1134" i="1"/>
  <c r="J1134" i="1" s="1"/>
  <c r="E1136" i="1"/>
  <c r="E1137" i="1"/>
  <c r="J1137" i="1" s="1"/>
  <c r="E1123" i="1"/>
  <c r="J1123" i="1" s="1"/>
  <c r="E1124" i="1"/>
  <c r="J1124" i="1" s="1"/>
  <c r="E1125" i="1"/>
  <c r="J1125" i="1" s="1"/>
  <c r="E1126" i="1"/>
  <c r="J1126" i="1" s="1"/>
  <c r="E1127" i="1"/>
  <c r="E1107" i="1"/>
  <c r="J1107" i="1" s="1"/>
  <c r="E1098" i="1"/>
  <c r="J1098" i="1" s="1"/>
  <c r="E1100" i="1"/>
  <c r="J1100" i="1" s="1"/>
  <c r="E1101" i="1"/>
  <c r="J1101" i="1" s="1"/>
  <c r="E1085" i="1"/>
  <c r="J1085" i="1" s="1"/>
  <c r="E1086" i="1"/>
  <c r="J1086" i="1" s="1"/>
  <c r="E1087" i="1"/>
  <c r="J1087" i="1" s="1"/>
  <c r="E1079" i="1"/>
  <c r="J1079" i="1" s="1"/>
  <c r="E1073" i="1"/>
  <c r="J1073" i="1" s="1"/>
  <c r="E1074" i="1"/>
  <c r="J1074" i="1" s="1"/>
  <c r="E1075" i="1"/>
  <c r="J1075" i="1" s="1"/>
  <c r="E1077" i="1"/>
  <c r="J1077" i="1" s="1"/>
  <c r="E1078" i="1"/>
  <c r="J1078" i="1" s="1"/>
  <c r="E1066" i="1"/>
  <c r="J1066" i="1" s="1"/>
  <c r="E1068" i="1"/>
  <c r="E1055" i="1"/>
  <c r="J1055" i="1" s="1"/>
  <c r="E1047" i="1"/>
  <c r="J1047" i="1" s="1"/>
  <c r="E1034" i="1"/>
  <c r="J1034" i="1" s="1"/>
  <c r="E1026" i="1"/>
  <c r="J1026" i="1" s="1"/>
  <c r="E1028" i="1"/>
  <c r="J1028" i="1" s="1"/>
  <c r="E1018" i="1"/>
  <c r="J1018" i="1" s="1"/>
  <c r="E1008" i="1"/>
  <c r="J1008" i="1" s="1"/>
  <c r="E1010" i="1"/>
  <c r="J1010" i="1" s="1"/>
  <c r="E1011" i="1"/>
  <c r="J1011" i="1" s="1"/>
  <c r="E972" i="1"/>
  <c r="J972" i="1" s="1"/>
  <c r="E953" i="1"/>
  <c r="J953" i="1" s="1"/>
  <c r="E934" i="1"/>
  <c r="J934" i="1" s="1"/>
  <c r="E888" i="1"/>
  <c r="J888" i="1" s="1"/>
  <c r="E890" i="1"/>
  <c r="E891" i="1"/>
  <c r="E893" i="1"/>
  <c r="J893" i="1" s="1"/>
  <c r="E876" i="1"/>
  <c r="J876" i="1" s="1"/>
  <c r="E878" i="1"/>
  <c r="J878" i="1" s="1"/>
  <c r="E867" i="1"/>
  <c r="E868" i="1"/>
  <c r="E869" i="1"/>
  <c r="J869" i="1" s="1"/>
  <c r="E856" i="1"/>
  <c r="J856" i="1" s="1"/>
  <c r="E840" i="1"/>
  <c r="J840" i="1" s="1"/>
  <c r="E829" i="1"/>
  <c r="J829" i="1" s="1"/>
  <c r="J809" i="1"/>
  <c r="E785" i="1"/>
  <c r="J785" i="1" s="1"/>
  <c r="E787" i="1"/>
  <c r="J787" i="1" s="1"/>
  <c r="E789" i="1"/>
  <c r="J789" i="1" s="1"/>
  <c r="E769" i="1"/>
  <c r="J769" i="1" s="1"/>
  <c r="E764" i="1"/>
  <c r="J764" i="1" s="1"/>
  <c r="E750" i="1"/>
  <c r="J750" i="1" s="1"/>
  <c r="E751" i="1"/>
  <c r="J751" i="1" s="1"/>
  <c r="J740" i="1"/>
  <c r="E728" i="1"/>
  <c r="J728" i="1" s="1"/>
  <c r="E730" i="1"/>
  <c r="E706" i="1"/>
  <c r="J706" i="1" s="1"/>
  <c r="E708" i="1"/>
  <c r="J708" i="1" s="1"/>
  <c r="E685" i="1"/>
  <c r="J685" i="1" s="1"/>
  <c r="E687" i="1"/>
  <c r="J687" i="1" s="1"/>
  <c r="E689" i="1"/>
  <c r="J689" i="1" s="1"/>
  <c r="E676" i="1"/>
  <c r="J676" i="1" s="1"/>
  <c r="E677" i="1"/>
  <c r="J677" i="1" s="1"/>
  <c r="E657" i="1"/>
  <c r="J657" i="1" s="1"/>
  <c r="E660" i="1"/>
  <c r="E170" i="1"/>
  <c r="J170" i="1" s="1"/>
  <c r="E1912" i="1"/>
  <c r="J1912" i="1" s="1"/>
  <c r="H1608" i="1" l="1"/>
  <c r="H2126" i="1"/>
  <c r="H2092" i="1"/>
  <c r="H2075" i="1"/>
  <c r="H2132" i="1"/>
  <c r="H1607" i="1"/>
  <c r="H2093" i="1"/>
  <c r="H2074" i="1"/>
  <c r="H2133" i="1"/>
  <c r="H2141" i="1"/>
  <c r="H1672" i="1"/>
  <c r="H1673" i="1"/>
  <c r="G1682" i="1"/>
  <c r="H1683" i="1"/>
  <c r="F1477" i="1"/>
  <c r="I1477" i="1" s="1"/>
  <c r="G1477" i="1"/>
  <c r="F1478" i="1"/>
  <c r="F1457" i="1"/>
  <c r="G1457" i="1"/>
  <c r="F1458" i="1"/>
  <c r="H1458" i="1" s="1"/>
  <c r="C1457" i="1"/>
  <c r="C1411" i="1"/>
  <c r="C1412" i="1"/>
  <c r="F1378" i="1"/>
  <c r="G1378" i="1"/>
  <c r="F1379" i="1"/>
  <c r="C1393" i="1"/>
  <c r="I1393" i="1" s="1"/>
  <c r="C1394" i="1"/>
  <c r="I1394" i="1" s="1"/>
  <c r="C1378" i="1"/>
  <c r="E1391" i="1"/>
  <c r="J1391" i="1" s="1"/>
  <c r="C1303" i="1"/>
  <c r="I1303" i="1" s="1"/>
  <c r="C1221" i="1"/>
  <c r="F1186" i="1"/>
  <c r="G1186" i="1"/>
  <c r="F1187" i="1"/>
  <c r="C1186" i="1"/>
  <c r="F1081" i="1"/>
  <c r="G1081" i="1"/>
  <c r="F1082" i="1"/>
  <c r="C1081" i="1"/>
  <c r="C929" i="1"/>
  <c r="E776" i="1"/>
  <c r="J776" i="1" s="1"/>
  <c r="E670" i="1"/>
  <c r="J670" i="1" s="1"/>
  <c r="E671" i="1"/>
  <c r="J671" i="1" s="1"/>
  <c r="I1378" i="1" l="1"/>
  <c r="H1187" i="1"/>
  <c r="I1187" i="1"/>
  <c r="I1457" i="1"/>
  <c r="H1478" i="1"/>
  <c r="I1478" i="1"/>
  <c r="I1458" i="1"/>
  <c r="H1082" i="1"/>
  <c r="I1082" i="1"/>
  <c r="H1379" i="1"/>
  <c r="I1379" i="1"/>
  <c r="I1081" i="1"/>
  <c r="I1186" i="1"/>
  <c r="H1682" i="1"/>
  <c r="H1477" i="1"/>
  <c r="H1081" i="1"/>
  <c r="H1457" i="1"/>
  <c r="H1186" i="1"/>
  <c r="H1378" i="1"/>
  <c r="E579" i="1" l="1"/>
  <c r="J579" i="1" s="1"/>
  <c r="E580" i="1"/>
  <c r="E581" i="1"/>
  <c r="J581" i="1" s="1"/>
  <c r="F564" i="1"/>
  <c r="I564" i="1" s="1"/>
  <c r="G564" i="1"/>
  <c r="F565" i="1"/>
  <c r="I565" i="1" s="1"/>
  <c r="E567" i="1"/>
  <c r="J567" i="1" s="1"/>
  <c r="E569" i="1"/>
  <c r="G559" i="1"/>
  <c r="H560" i="1"/>
  <c r="H565" i="1" l="1"/>
  <c r="H564" i="1"/>
  <c r="H559" i="1"/>
  <c r="E556" i="1"/>
  <c r="J556" i="1" s="1"/>
  <c r="E550" i="1"/>
  <c r="J550" i="1" s="1"/>
  <c r="F535" i="1" l="1"/>
  <c r="G535" i="1"/>
  <c r="F536" i="1"/>
  <c r="H536" i="1" s="1"/>
  <c r="C535" i="1"/>
  <c r="C536" i="1"/>
  <c r="E539" i="1"/>
  <c r="J539" i="1" s="1"/>
  <c r="E531" i="1"/>
  <c r="J531" i="1" s="1"/>
  <c r="E524" i="1"/>
  <c r="J524" i="1" s="1"/>
  <c r="E526" i="1"/>
  <c r="J526" i="1" s="1"/>
  <c r="E517" i="1"/>
  <c r="J517" i="1" s="1"/>
  <c r="E505" i="1"/>
  <c r="J505" i="1" s="1"/>
  <c r="E499" i="1"/>
  <c r="J499" i="1" s="1"/>
  <c r="F491" i="1"/>
  <c r="G491" i="1"/>
  <c r="F492" i="1"/>
  <c r="H492" i="1" s="1"/>
  <c r="C491" i="1"/>
  <c r="C492" i="1"/>
  <c r="E494" i="1"/>
  <c r="J494" i="1" s="1"/>
  <c r="E478" i="1"/>
  <c r="J478" i="1" s="1"/>
  <c r="F469" i="1"/>
  <c r="I469" i="1" s="1"/>
  <c r="G469" i="1"/>
  <c r="I470" i="1"/>
  <c r="E473" i="1"/>
  <c r="J473" i="1" s="1"/>
  <c r="F464" i="1"/>
  <c r="I464" i="1" s="1"/>
  <c r="G464" i="1"/>
  <c r="F465" i="1"/>
  <c r="I465" i="1" s="1"/>
  <c r="G465" i="1"/>
  <c r="E467" i="1"/>
  <c r="F459" i="1"/>
  <c r="H459" i="1" s="1"/>
  <c r="H460" i="1"/>
  <c r="C459" i="1"/>
  <c r="I459" i="1" s="1"/>
  <c r="C460" i="1"/>
  <c r="I460" i="1" s="1"/>
  <c r="E462" i="1"/>
  <c r="J462" i="1" s="1"/>
  <c r="F453" i="1"/>
  <c r="I453" i="1" s="1"/>
  <c r="G453" i="1"/>
  <c r="F454" i="1"/>
  <c r="I454" i="1" s="1"/>
  <c r="E456" i="1"/>
  <c r="J456" i="1" s="1"/>
  <c r="C414" i="1"/>
  <c r="I414" i="1" s="1"/>
  <c r="E425" i="1"/>
  <c r="J425" i="1" s="1"/>
  <c r="E426" i="1"/>
  <c r="J426" i="1" s="1"/>
  <c r="H426" i="1"/>
  <c r="E318" i="1"/>
  <c r="J318" i="1" s="1"/>
  <c r="E252" i="1"/>
  <c r="J252" i="1" s="1"/>
  <c r="E241" i="1"/>
  <c r="J241" i="1" s="1"/>
  <c r="E181" i="1"/>
  <c r="J181" i="1" s="1"/>
  <c r="E182" i="1"/>
  <c r="J182" i="1" s="1"/>
  <c r="E184" i="1"/>
  <c r="J184" i="1" s="1"/>
  <c r="E169" i="1"/>
  <c r="J169" i="1" s="1"/>
  <c r="E127" i="1"/>
  <c r="J127" i="1" s="1"/>
  <c r="J101" i="1"/>
  <c r="E59" i="1"/>
  <c r="J59" i="1" s="1"/>
  <c r="E76" i="1"/>
  <c r="J76" i="1" s="1"/>
  <c r="F66" i="1"/>
  <c r="G66" i="1"/>
  <c r="F67" i="1"/>
  <c r="I67" i="1" s="1"/>
  <c r="G67" i="1"/>
  <c r="C66" i="1"/>
  <c r="I491" i="1" l="1"/>
  <c r="I535" i="1"/>
  <c r="I66" i="1"/>
  <c r="I492" i="1"/>
  <c r="I536" i="1"/>
  <c r="H454" i="1"/>
  <c r="H470" i="1"/>
  <c r="H465" i="1"/>
  <c r="H469" i="1"/>
  <c r="H464" i="1"/>
  <c r="H491" i="1"/>
  <c r="H67" i="1"/>
  <c r="H453" i="1"/>
  <c r="H535" i="1"/>
  <c r="H66" i="1"/>
  <c r="C407" i="1"/>
  <c r="C408" i="1"/>
  <c r="G367" i="1"/>
  <c r="H367" i="1" s="1"/>
  <c r="J367" i="1" s="1"/>
  <c r="C2122" i="1"/>
  <c r="C2047" i="1"/>
  <c r="I2047" i="1" s="1"/>
  <c r="C2060" i="1"/>
  <c r="I2060" i="1" s="1"/>
  <c r="C2082" i="1"/>
  <c r="C989" i="1" l="1"/>
  <c r="C909" i="1"/>
  <c r="I909" i="1" s="1"/>
  <c r="C746" i="1"/>
  <c r="I746" i="1" s="1"/>
  <c r="C674" i="1"/>
  <c r="C651" i="1"/>
  <c r="I651" i="1" s="1"/>
  <c r="C572" i="1"/>
  <c r="C554" i="1"/>
  <c r="C548" i="1"/>
  <c r="C509" i="1"/>
  <c r="C481" i="1"/>
  <c r="C440" i="1"/>
  <c r="C428" i="1"/>
  <c r="I428" i="1" s="1"/>
  <c r="C360" i="1"/>
  <c r="I360" i="1" s="1"/>
  <c r="C355" i="1"/>
  <c r="C302" i="1"/>
  <c r="I302" i="1" s="1"/>
  <c r="C297" i="1"/>
  <c r="I297" i="1" s="1"/>
  <c r="C256" i="1"/>
  <c r="C206" i="1"/>
  <c r="I206" i="1" s="1"/>
  <c r="C198" i="1"/>
  <c r="I198" i="1" s="1"/>
  <c r="C190" i="1"/>
  <c r="C133" i="1"/>
  <c r="I133" i="1" s="1"/>
  <c r="C104" i="1"/>
  <c r="C79" i="1"/>
  <c r="C42" i="1"/>
  <c r="I42" i="1" s="1"/>
  <c r="C27" i="1"/>
  <c r="I27" i="1" s="1"/>
  <c r="C22" i="1"/>
  <c r="C2112" i="1" l="1"/>
  <c r="I2112" i="1" s="1"/>
  <c r="C2106" i="1"/>
  <c r="I2106" i="1" s="1"/>
  <c r="C2099" i="1"/>
  <c r="C2066" i="1"/>
  <c r="D2060" i="1"/>
  <c r="I2059" i="1"/>
  <c r="C2052" i="1"/>
  <c r="I2052" i="1" s="1"/>
  <c r="C1928" i="1"/>
  <c r="C1883" i="1"/>
  <c r="I1883" i="1" s="1"/>
  <c r="D1854" i="1"/>
  <c r="D1855" i="1"/>
  <c r="C1840" i="1"/>
  <c r="C1827" i="1"/>
  <c r="F1821" i="1"/>
  <c r="G1821" i="1"/>
  <c r="F1822" i="1"/>
  <c r="I1822" i="1" s="1"/>
  <c r="G1822" i="1"/>
  <c r="D1821" i="1"/>
  <c r="D1822" i="1"/>
  <c r="C1821" i="1"/>
  <c r="C1805" i="1"/>
  <c r="F1799" i="1"/>
  <c r="G1799" i="1"/>
  <c r="D1800" i="1"/>
  <c r="D1799" i="1"/>
  <c r="C1799" i="1"/>
  <c r="I1799" i="1" s="1"/>
  <c r="D1673" i="1"/>
  <c r="D1672" i="1"/>
  <c r="C1162" i="1"/>
  <c r="C1163" i="1"/>
  <c r="I1821" i="1" l="1"/>
  <c r="E1800" i="1"/>
  <c r="H1821" i="1"/>
  <c r="H1822" i="1"/>
  <c r="H1799" i="1"/>
  <c r="E2182" i="1" l="1"/>
  <c r="J2182" i="1" s="1"/>
  <c r="E2173" i="1"/>
  <c r="E2168" i="1"/>
  <c r="E2197" i="1" s="1"/>
  <c r="E2167" i="1"/>
  <c r="E2166" i="1"/>
  <c r="E2165" i="1"/>
  <c r="J2165" i="1" s="1"/>
  <c r="E2164" i="1"/>
  <c r="E2163" i="1"/>
  <c r="E2192" i="1" s="1"/>
  <c r="E2162" i="1"/>
  <c r="J2162" i="1" s="1"/>
  <c r="E2161" i="1"/>
  <c r="E2156" i="1"/>
  <c r="J2156" i="1" s="1"/>
  <c r="E2153" i="1"/>
  <c r="D2151" i="1"/>
  <c r="E2150" i="1"/>
  <c r="J2150" i="1" s="1"/>
  <c r="E2149" i="1"/>
  <c r="D2148" i="1"/>
  <c r="D2147" i="1"/>
  <c r="E2146" i="1"/>
  <c r="J2146" i="1" s="1"/>
  <c r="D2141" i="1"/>
  <c r="E2140" i="1"/>
  <c r="J2140" i="1" s="1"/>
  <c r="D2137" i="1"/>
  <c r="E2136" i="1"/>
  <c r="J2136" i="1" s="1"/>
  <c r="C2132" i="1"/>
  <c r="I2132" i="1" s="1"/>
  <c r="D2133" i="1"/>
  <c r="D2132" i="1"/>
  <c r="E2131" i="1"/>
  <c r="J2131" i="1" s="1"/>
  <c r="C2126" i="1"/>
  <c r="I2126" i="1" s="1"/>
  <c r="D2126" i="1"/>
  <c r="E2125" i="1"/>
  <c r="J2125" i="1" s="1"/>
  <c r="E2124" i="1"/>
  <c r="J2124" i="1" s="1"/>
  <c r="E2123" i="1"/>
  <c r="D2121" i="1"/>
  <c r="C2121" i="1"/>
  <c r="E2120" i="1"/>
  <c r="J2120" i="1" s="1"/>
  <c r="E2115" i="1"/>
  <c r="D2112" i="1"/>
  <c r="E2110" i="1"/>
  <c r="J2110" i="1" s="1"/>
  <c r="D2107" i="1"/>
  <c r="D2106" i="1"/>
  <c r="E2104" i="1"/>
  <c r="E2103" i="1"/>
  <c r="J2103" i="1" s="1"/>
  <c r="E2101" i="1"/>
  <c r="D2100" i="1"/>
  <c r="D2099" i="1"/>
  <c r="E2097" i="1"/>
  <c r="C2092" i="1"/>
  <c r="I2092" i="1" s="1"/>
  <c r="D2093" i="1"/>
  <c r="D2092" i="1"/>
  <c r="E2091" i="1"/>
  <c r="J2091" i="1" s="1"/>
  <c r="E2089" i="1"/>
  <c r="E2088" i="1"/>
  <c r="D2087" i="1"/>
  <c r="D2086" i="1"/>
  <c r="D2082" i="1"/>
  <c r="D2081" i="1"/>
  <c r="D2075" i="1"/>
  <c r="E2073" i="1"/>
  <c r="J2073" i="1" s="1"/>
  <c r="E2072" i="1"/>
  <c r="J2072" i="1" s="1"/>
  <c r="E2068" i="1"/>
  <c r="D2067" i="1"/>
  <c r="D2066" i="1"/>
  <c r="E2065" i="1"/>
  <c r="J2065" i="1" s="1"/>
  <c r="E2057" i="1"/>
  <c r="E2056" i="1"/>
  <c r="J2056" i="1" s="1"/>
  <c r="D2053" i="1"/>
  <c r="D2052" i="1"/>
  <c r="D2047" i="1"/>
  <c r="E2044" i="1"/>
  <c r="E2043" i="1"/>
  <c r="E2041" i="1"/>
  <c r="D2040" i="1"/>
  <c r="D2039" i="1"/>
  <c r="E2038" i="1"/>
  <c r="J2038" i="1" s="1"/>
  <c r="C2034" i="1"/>
  <c r="D2035" i="1"/>
  <c r="D2034" i="1"/>
  <c r="E2033" i="1"/>
  <c r="J2033" i="1" s="1"/>
  <c r="E2032" i="1"/>
  <c r="E2028" i="1"/>
  <c r="J2028" i="1" s="1"/>
  <c r="E2031" i="1"/>
  <c r="E2029" i="1"/>
  <c r="J2011" i="1"/>
  <c r="E2007" i="1"/>
  <c r="E2006" i="1"/>
  <c r="E2004" i="1"/>
  <c r="E2003" i="1"/>
  <c r="D2002" i="1"/>
  <c r="D2001" i="1"/>
  <c r="D2207" i="1" s="1"/>
  <c r="C2001" i="1"/>
  <c r="E1999" i="1"/>
  <c r="E1998" i="1"/>
  <c r="E1996" i="1"/>
  <c r="E1997" i="1"/>
  <c r="E1994" i="1"/>
  <c r="E1993" i="1"/>
  <c r="E1992" i="1"/>
  <c r="E1991" i="1"/>
  <c r="E1988" i="1"/>
  <c r="J1988" i="1" s="1"/>
  <c r="E1987" i="1"/>
  <c r="E1986" i="1"/>
  <c r="E1983" i="1"/>
  <c r="E1985" i="1"/>
  <c r="E1982" i="1"/>
  <c r="D1981" i="1"/>
  <c r="D1980" i="1"/>
  <c r="C1980" i="1"/>
  <c r="I1980" i="1" s="1"/>
  <c r="E1978" i="1"/>
  <c r="E1977" i="1"/>
  <c r="E1972" i="1"/>
  <c r="J1972" i="1" s="1"/>
  <c r="E1971" i="1"/>
  <c r="E1970" i="1"/>
  <c r="E1969" i="1"/>
  <c r="E1968" i="1"/>
  <c r="E1967" i="1"/>
  <c r="E1966" i="1"/>
  <c r="E1974" i="1"/>
  <c r="J1974" i="1" s="1"/>
  <c r="E1965" i="1"/>
  <c r="E1975" i="1"/>
  <c r="J1975" i="1" s="1"/>
  <c r="E1964" i="1"/>
  <c r="E1963" i="1"/>
  <c r="E1962" i="1"/>
  <c r="E1961" i="1"/>
  <c r="E1960" i="1"/>
  <c r="D1958" i="1"/>
  <c r="E1956" i="1"/>
  <c r="J1956" i="1" s="1"/>
  <c r="E1953" i="1"/>
  <c r="J1953" i="1" s="1"/>
  <c r="E1955" i="1"/>
  <c r="J1955" i="1" s="1"/>
  <c r="E1952" i="1"/>
  <c r="J1952" i="1" s="1"/>
  <c r="E1951" i="1"/>
  <c r="E1950" i="1"/>
  <c r="E1949" i="1"/>
  <c r="E1948" i="1"/>
  <c r="E1947" i="1"/>
  <c r="E1946" i="1"/>
  <c r="D1945" i="1"/>
  <c r="D1944" i="1"/>
  <c r="E1943" i="1"/>
  <c r="J1943" i="1" s="1"/>
  <c r="E1942" i="1"/>
  <c r="E1941" i="1"/>
  <c r="E1939" i="1"/>
  <c r="E1940" i="1"/>
  <c r="E1937" i="1"/>
  <c r="E1936" i="1"/>
  <c r="E1935" i="1"/>
  <c r="E1933" i="1"/>
  <c r="E1932" i="1"/>
  <c r="E1931" i="1"/>
  <c r="E1930" i="1"/>
  <c r="D1929" i="1"/>
  <c r="D1928" i="1"/>
  <c r="E1927" i="1"/>
  <c r="J1927" i="1" s="1"/>
  <c r="E1926" i="1"/>
  <c r="E1924" i="1"/>
  <c r="E1923" i="1"/>
  <c r="E1921" i="1"/>
  <c r="E1920" i="1"/>
  <c r="D1919" i="1"/>
  <c r="D1918" i="1"/>
  <c r="E1916" i="1"/>
  <c r="J1916" i="1" s="1"/>
  <c r="E1915" i="1"/>
  <c r="J1915" i="1" s="1"/>
  <c r="E1913" i="1"/>
  <c r="J1913" i="1" s="1"/>
  <c r="E1911" i="1"/>
  <c r="J1911" i="1" s="1"/>
  <c r="E1910" i="1"/>
  <c r="J1910" i="1" s="1"/>
  <c r="E1909" i="1"/>
  <c r="J1909" i="1" s="1"/>
  <c r="E1908" i="1"/>
  <c r="J1908" i="1" s="1"/>
  <c r="E1914" i="1"/>
  <c r="J1914" i="1" s="1"/>
  <c r="E1906" i="1"/>
  <c r="J1906" i="1" s="1"/>
  <c r="E1905" i="1"/>
  <c r="J1905" i="1" s="1"/>
  <c r="E1904" i="1"/>
  <c r="J1904" i="1" s="1"/>
  <c r="E1903" i="1"/>
  <c r="J1903" i="1" s="1"/>
  <c r="E1902" i="1"/>
  <c r="J1902" i="1" s="1"/>
  <c r="E1901" i="1"/>
  <c r="J1901" i="1" s="1"/>
  <c r="E1900" i="1"/>
  <c r="J1900" i="1" s="1"/>
  <c r="E1899" i="1"/>
  <c r="E1897" i="1"/>
  <c r="E1896" i="1"/>
  <c r="E1895" i="1"/>
  <c r="E1894" i="1"/>
  <c r="E1891" i="1"/>
  <c r="J1891" i="1" s="1"/>
  <c r="E1890" i="1"/>
  <c r="E1888" i="1"/>
  <c r="E1887" i="1"/>
  <c r="E1889" i="1"/>
  <c r="E1886" i="1"/>
  <c r="E1885" i="1"/>
  <c r="D1884" i="1"/>
  <c r="D1883" i="1"/>
  <c r="E1881" i="1"/>
  <c r="E1880" i="1"/>
  <c r="E1879" i="1"/>
  <c r="E1876" i="1"/>
  <c r="E1875" i="1"/>
  <c r="E1874" i="1"/>
  <c r="E1873" i="1"/>
  <c r="E1872" i="1"/>
  <c r="E1871" i="1"/>
  <c r="E1870" i="1"/>
  <c r="D1869" i="1"/>
  <c r="D1868" i="1"/>
  <c r="E1867" i="1"/>
  <c r="J1867" i="1" s="1"/>
  <c r="E1866" i="1"/>
  <c r="E1865" i="1"/>
  <c r="E1862" i="1"/>
  <c r="J1862" i="1" s="1"/>
  <c r="E1861" i="1"/>
  <c r="J1861" i="1" s="1"/>
  <c r="E1860" i="1"/>
  <c r="J1860" i="1" s="1"/>
  <c r="E1859" i="1"/>
  <c r="J1859" i="1" s="1"/>
  <c r="E1858" i="1"/>
  <c r="E1856" i="1"/>
  <c r="E1849" i="1"/>
  <c r="D1847" i="1"/>
  <c r="E1846" i="1"/>
  <c r="J1846" i="1" s="1"/>
  <c r="E1842" i="1"/>
  <c r="E1845" i="1"/>
  <c r="E1841" i="1"/>
  <c r="D1839" i="1"/>
  <c r="C1839" i="1"/>
  <c r="E1838" i="1"/>
  <c r="J1838" i="1" s="1"/>
  <c r="E1837" i="1"/>
  <c r="E1836" i="1"/>
  <c r="C1835" i="1"/>
  <c r="D1834" i="1"/>
  <c r="C1834" i="1"/>
  <c r="C1833" i="1"/>
  <c r="I1833" i="1" s="1"/>
  <c r="E1830" i="1"/>
  <c r="E1832" i="1"/>
  <c r="E1829" i="1"/>
  <c r="D1827" i="1"/>
  <c r="C1826" i="1"/>
  <c r="I1826" i="1" s="1"/>
  <c r="E1824" i="1"/>
  <c r="E1825" i="1"/>
  <c r="E1823" i="1"/>
  <c r="C1820" i="1"/>
  <c r="I1820" i="1" s="1"/>
  <c r="E1819" i="1"/>
  <c r="E1818" i="1"/>
  <c r="D1816" i="1"/>
  <c r="C1816" i="1"/>
  <c r="E1814" i="1"/>
  <c r="E1813" i="1"/>
  <c r="D1811" i="1"/>
  <c r="C1811" i="1"/>
  <c r="E1810" i="1"/>
  <c r="J1810" i="1" s="1"/>
  <c r="E1809" i="1"/>
  <c r="E1807" i="1"/>
  <c r="D1805" i="1"/>
  <c r="E1804" i="1"/>
  <c r="J1804" i="1" s="1"/>
  <c r="E1802" i="1"/>
  <c r="E1803" i="1"/>
  <c r="E1801" i="1"/>
  <c r="C1798" i="1"/>
  <c r="I1798" i="1" s="1"/>
  <c r="E1797" i="1"/>
  <c r="D1793" i="1"/>
  <c r="E1792" i="1"/>
  <c r="J1792" i="1" s="1"/>
  <c r="E1791" i="1"/>
  <c r="C1790" i="1"/>
  <c r="D1789" i="1"/>
  <c r="C1789" i="1"/>
  <c r="E1788" i="1"/>
  <c r="J1788" i="1" s="1"/>
  <c r="E1787" i="1"/>
  <c r="C1786" i="1"/>
  <c r="D1785" i="1"/>
  <c r="C1785" i="1"/>
  <c r="E1784" i="1"/>
  <c r="J1784" i="1" s="1"/>
  <c r="E1783" i="1"/>
  <c r="C1782" i="1"/>
  <c r="D1781" i="1"/>
  <c r="C1781" i="1"/>
  <c r="E1780" i="1"/>
  <c r="J1780" i="1" s="1"/>
  <c r="E1779" i="1"/>
  <c r="C1778" i="1"/>
  <c r="D1777" i="1"/>
  <c r="C1777" i="1"/>
  <c r="E1776" i="1"/>
  <c r="J1776" i="1" s="1"/>
  <c r="E1775" i="1"/>
  <c r="C1774" i="1"/>
  <c r="D1773" i="1"/>
  <c r="C1773" i="1"/>
  <c r="E1770" i="1"/>
  <c r="D1768" i="1"/>
  <c r="E1767" i="1"/>
  <c r="J1767" i="1" s="1"/>
  <c r="E1765" i="1"/>
  <c r="E1764" i="1" s="1"/>
  <c r="E1762" i="1"/>
  <c r="J1762" i="1" s="1"/>
  <c r="E1761" i="1"/>
  <c r="C1760" i="1"/>
  <c r="D1759" i="1"/>
  <c r="C1759" i="1"/>
  <c r="E1758" i="1"/>
  <c r="J1758" i="1" s="1"/>
  <c r="E1757" i="1"/>
  <c r="C1756" i="1"/>
  <c r="D1755" i="1"/>
  <c r="C1755" i="1"/>
  <c r="E1754" i="1"/>
  <c r="J1754" i="1" s="1"/>
  <c r="E1753" i="1"/>
  <c r="E1751" i="1"/>
  <c r="D1749" i="1"/>
  <c r="C1749" i="1"/>
  <c r="E1748" i="1"/>
  <c r="J1748" i="1" s="1"/>
  <c r="E1747" i="1"/>
  <c r="E1745" i="1"/>
  <c r="C1744" i="1"/>
  <c r="D1743" i="1"/>
  <c r="C1743" i="1"/>
  <c r="E1742" i="1"/>
  <c r="J1742" i="1" s="1"/>
  <c r="E1741" i="1"/>
  <c r="C1740" i="1"/>
  <c r="D1739" i="1"/>
  <c r="C1739" i="1"/>
  <c r="E1738" i="1"/>
  <c r="J1738" i="1" s="1"/>
  <c r="E1737" i="1"/>
  <c r="C1736" i="1"/>
  <c r="D1735" i="1"/>
  <c r="C1735" i="1"/>
  <c r="E1732" i="1"/>
  <c r="E1728" i="1"/>
  <c r="E1727" i="1"/>
  <c r="D1725" i="1"/>
  <c r="C1725" i="1"/>
  <c r="E1724" i="1"/>
  <c r="J1724" i="1" s="1"/>
  <c r="E1722" i="1"/>
  <c r="E1719" i="1"/>
  <c r="J1719" i="1" s="1"/>
  <c r="E1715" i="1"/>
  <c r="D1713" i="1"/>
  <c r="C1713" i="1"/>
  <c r="E1712" i="1"/>
  <c r="J1712" i="1" s="1"/>
  <c r="E1711" i="1"/>
  <c r="E1710" i="1"/>
  <c r="D1708" i="1"/>
  <c r="C1708" i="1"/>
  <c r="E1705" i="1"/>
  <c r="E1706" i="1"/>
  <c r="E1703" i="1"/>
  <c r="C1702" i="1"/>
  <c r="D1701" i="1"/>
  <c r="C1701" i="1"/>
  <c r="E1700" i="1"/>
  <c r="J1700" i="1" s="1"/>
  <c r="E1696" i="1"/>
  <c r="D1695" i="1"/>
  <c r="C1695" i="1"/>
  <c r="I1695" i="1" s="1"/>
  <c r="D1694" i="1"/>
  <c r="C1694" i="1"/>
  <c r="E1692" i="1"/>
  <c r="J1692" i="1" s="1"/>
  <c r="E1686" i="1"/>
  <c r="J1686" i="1" s="1"/>
  <c r="E1688" i="1"/>
  <c r="J1688" i="1" s="1"/>
  <c r="E1685" i="1"/>
  <c r="E1689" i="1"/>
  <c r="J1689" i="1" s="1"/>
  <c r="E1684" i="1"/>
  <c r="D1682" i="1"/>
  <c r="E1681" i="1"/>
  <c r="J1681" i="1" s="1"/>
  <c r="E1680" i="1"/>
  <c r="E1676" i="1"/>
  <c r="E1675" i="1"/>
  <c r="E1679" i="1"/>
  <c r="E1678" i="1"/>
  <c r="E1674" i="1"/>
  <c r="E1671" i="1"/>
  <c r="J1671" i="1" s="1"/>
  <c r="E1670" i="1"/>
  <c r="E1667" i="1"/>
  <c r="E1669" i="1"/>
  <c r="E1666" i="1"/>
  <c r="C1665" i="1"/>
  <c r="D1664" i="1"/>
  <c r="C1664" i="1"/>
  <c r="E1661" i="1"/>
  <c r="E1662" i="1"/>
  <c r="E1660" i="1"/>
  <c r="C1659" i="1"/>
  <c r="D1658" i="1"/>
  <c r="C1658" i="1"/>
  <c r="E1657" i="1"/>
  <c r="J1657" i="1" s="1"/>
  <c r="E1655" i="1"/>
  <c r="E1654" i="1"/>
  <c r="E1652" i="1"/>
  <c r="C1651" i="1"/>
  <c r="E1649" i="1"/>
  <c r="J1649" i="1" s="1"/>
  <c r="E1648" i="1"/>
  <c r="E1647" i="1"/>
  <c r="E1646" i="1"/>
  <c r="C1645" i="1"/>
  <c r="D1644" i="1"/>
  <c r="C1644" i="1"/>
  <c r="E1643" i="1"/>
  <c r="J1643" i="1" s="1"/>
  <c r="E1642" i="1"/>
  <c r="E1641" i="1"/>
  <c r="E1639" i="1"/>
  <c r="E1640" i="1"/>
  <c r="E1637" i="1"/>
  <c r="D1636" i="1"/>
  <c r="D1635" i="1"/>
  <c r="E1634" i="1"/>
  <c r="J1634" i="1" s="1"/>
  <c r="E1633" i="1"/>
  <c r="E1632" i="1"/>
  <c r="E1631" i="1"/>
  <c r="C1630" i="1"/>
  <c r="D1629" i="1"/>
  <c r="C1629" i="1"/>
  <c r="E1627" i="1"/>
  <c r="E1624" i="1"/>
  <c r="C1623" i="1"/>
  <c r="D1622" i="1"/>
  <c r="C1622" i="1"/>
  <c r="E1619" i="1"/>
  <c r="E1618" i="1"/>
  <c r="D1616" i="1"/>
  <c r="E1615" i="1"/>
  <c r="J1615" i="1" s="1"/>
  <c r="E1614" i="1"/>
  <c r="E1610" i="1"/>
  <c r="E1609" i="1"/>
  <c r="D1608" i="1"/>
  <c r="D1607" i="1"/>
  <c r="E1605" i="1"/>
  <c r="E1603" i="1"/>
  <c r="J1603" i="1" s="1"/>
  <c r="E1602" i="1"/>
  <c r="D1601" i="1"/>
  <c r="D1600" i="1"/>
  <c r="C1600" i="1"/>
  <c r="E1599" i="1"/>
  <c r="J1599" i="1" s="1"/>
  <c r="E1597" i="1"/>
  <c r="C1596" i="1"/>
  <c r="I1596" i="1" s="1"/>
  <c r="D1595" i="1"/>
  <c r="C1595" i="1"/>
  <c r="E1594" i="1"/>
  <c r="J1594" i="1" s="1"/>
  <c r="E1593" i="1"/>
  <c r="E1592" i="1"/>
  <c r="C1591" i="1"/>
  <c r="D1590" i="1"/>
  <c r="C1590" i="1"/>
  <c r="E1589" i="1"/>
  <c r="J1589" i="1" s="1"/>
  <c r="E1586" i="1"/>
  <c r="E1587" i="1"/>
  <c r="E1585" i="1"/>
  <c r="D1583" i="1"/>
  <c r="C1583" i="1"/>
  <c r="E1582" i="1"/>
  <c r="J1582" i="1" s="1"/>
  <c r="E1577" i="1"/>
  <c r="E1581" i="1"/>
  <c r="E1580" i="1"/>
  <c r="J1580" i="1" s="1"/>
  <c r="E1576" i="1"/>
  <c r="C1575" i="1"/>
  <c r="D1574" i="1"/>
  <c r="C1574" i="1"/>
  <c r="E1573" i="1"/>
  <c r="J1573" i="1" s="1"/>
  <c r="E1572" i="1"/>
  <c r="E1567" i="1"/>
  <c r="D1565" i="1"/>
  <c r="C1565" i="1"/>
  <c r="I1565" i="1" s="1"/>
  <c r="E1564" i="1"/>
  <c r="J1564" i="1" s="1"/>
  <c r="E1563" i="1"/>
  <c r="E1562" i="1"/>
  <c r="E1557" i="1"/>
  <c r="C1556" i="1"/>
  <c r="I1556" i="1" s="1"/>
  <c r="D1555" i="1"/>
  <c r="C1555" i="1"/>
  <c r="E1554" i="1"/>
  <c r="J1554" i="1" s="1"/>
  <c r="E1549" i="1"/>
  <c r="C1548" i="1"/>
  <c r="D1547" i="1"/>
  <c r="C1547" i="1"/>
  <c r="E1546" i="1"/>
  <c r="J1546" i="1" s="1"/>
  <c r="E1542" i="1"/>
  <c r="D1540" i="1"/>
  <c r="E1534" i="1"/>
  <c r="E1526" i="1"/>
  <c r="E1525" i="1"/>
  <c r="D1523" i="1"/>
  <c r="E1519" i="1"/>
  <c r="D1517" i="1"/>
  <c r="E1515" i="1"/>
  <c r="E1512" i="1"/>
  <c r="D1510" i="1"/>
  <c r="D2206" i="1" s="1"/>
  <c r="C1510" i="1"/>
  <c r="E1504" i="1"/>
  <c r="E1508" i="1"/>
  <c r="E1507" i="1"/>
  <c r="E1506" i="1"/>
  <c r="E1502" i="1"/>
  <c r="C1501" i="1"/>
  <c r="D1500" i="1"/>
  <c r="C1500" i="1"/>
  <c r="E1498" i="1"/>
  <c r="E1497" i="1"/>
  <c r="J1497" i="1" s="1"/>
  <c r="E1491" i="1"/>
  <c r="C1490" i="1"/>
  <c r="D1489" i="1"/>
  <c r="C1489" i="1"/>
  <c r="E1480" i="1"/>
  <c r="E1481" i="1"/>
  <c r="E1479" i="1"/>
  <c r="D1477" i="1"/>
  <c r="E1475" i="1"/>
  <c r="E1472" i="1"/>
  <c r="E1474" i="1"/>
  <c r="E1473" i="1"/>
  <c r="E1470" i="1"/>
  <c r="D1469" i="1"/>
  <c r="D1468" i="1"/>
  <c r="E1467" i="1"/>
  <c r="J1467" i="1" s="1"/>
  <c r="E1466" i="1"/>
  <c r="E1465" i="1"/>
  <c r="E1459" i="1"/>
  <c r="D1457" i="1"/>
  <c r="E1456" i="1"/>
  <c r="J1456" i="1" s="1"/>
  <c r="E1449" i="1"/>
  <c r="E1455" i="1"/>
  <c r="E1454" i="1"/>
  <c r="E1450" i="1"/>
  <c r="E1448" i="1"/>
  <c r="D1447" i="1"/>
  <c r="C1447" i="1"/>
  <c r="D1446" i="1"/>
  <c r="C1446" i="1"/>
  <c r="E1444" i="1"/>
  <c r="E1443" i="1"/>
  <c r="E1442" i="1"/>
  <c r="E1439" i="1"/>
  <c r="E1441" i="1"/>
  <c r="E1438" i="1"/>
  <c r="E1437" i="1"/>
  <c r="D1436" i="1"/>
  <c r="D1435" i="1"/>
  <c r="C1435" i="1"/>
  <c r="E1434" i="1"/>
  <c r="J1434" i="1" s="1"/>
  <c r="E1433" i="1"/>
  <c r="E1430" i="1"/>
  <c r="E1429" i="1"/>
  <c r="E1432" i="1"/>
  <c r="E1427" i="1"/>
  <c r="E1426" i="1"/>
  <c r="C1425" i="1"/>
  <c r="D1424" i="1"/>
  <c r="C1424" i="1"/>
  <c r="E1423" i="1"/>
  <c r="J1423" i="1" s="1"/>
  <c r="E1422" i="1"/>
  <c r="J1422" i="1" s="1"/>
  <c r="E1420" i="1"/>
  <c r="C1419" i="1"/>
  <c r="D1418" i="1"/>
  <c r="C1418" i="1"/>
  <c r="E1416" i="1"/>
  <c r="J1416" i="1" s="1"/>
  <c r="E1413" i="1"/>
  <c r="D1411" i="1"/>
  <c r="E1404" i="1"/>
  <c r="E1409" i="1"/>
  <c r="E1405" i="1"/>
  <c r="E1408" i="1"/>
  <c r="E1403" i="1"/>
  <c r="D1402" i="1"/>
  <c r="C1402" i="1"/>
  <c r="D1401" i="1"/>
  <c r="C1401" i="1"/>
  <c r="E1400" i="1"/>
  <c r="J1400" i="1" s="1"/>
  <c r="E1399" i="1"/>
  <c r="E1395" i="1"/>
  <c r="D1393" i="1"/>
  <c r="E1392" i="1"/>
  <c r="J1392" i="1" s="1"/>
  <c r="E1390" i="1"/>
  <c r="J1390" i="1" s="1"/>
  <c r="E1387" i="1"/>
  <c r="J1387" i="1" s="1"/>
  <c r="E1386" i="1"/>
  <c r="J1386" i="1" s="1"/>
  <c r="E1385" i="1"/>
  <c r="J1385" i="1" s="1"/>
  <c r="E1384" i="1"/>
  <c r="J1384" i="1" s="1"/>
  <c r="E1383" i="1"/>
  <c r="J1383" i="1" s="1"/>
  <c r="E1382" i="1"/>
  <c r="J1382" i="1" s="1"/>
  <c r="E1380" i="1"/>
  <c r="D1378" i="1"/>
  <c r="E1369" i="1"/>
  <c r="J1369" i="1" s="1"/>
  <c r="E1375" i="1"/>
  <c r="J1375" i="1" s="1"/>
  <c r="E1372" i="1"/>
  <c r="J1372" i="1" s="1"/>
  <c r="E1374" i="1"/>
  <c r="J1374" i="1" s="1"/>
  <c r="E1367" i="1"/>
  <c r="D1366" i="1"/>
  <c r="D1365" i="1"/>
  <c r="E1363" i="1"/>
  <c r="J1363" i="1" s="1"/>
  <c r="E1359" i="1"/>
  <c r="C1358" i="1"/>
  <c r="D1357" i="1"/>
  <c r="C1357" i="1"/>
  <c r="E1356" i="1"/>
  <c r="J1356" i="1" s="1"/>
  <c r="E1354" i="1"/>
  <c r="J1354" i="1" s="1"/>
  <c r="E1349" i="1"/>
  <c r="D1347" i="1"/>
  <c r="E1341" i="1"/>
  <c r="C1340" i="1"/>
  <c r="D1339" i="1"/>
  <c r="C1339" i="1"/>
  <c r="E1334" i="1"/>
  <c r="J1334" i="1" s="1"/>
  <c r="E1337" i="1"/>
  <c r="J1337" i="1" s="1"/>
  <c r="E1332" i="1"/>
  <c r="E1331" i="1"/>
  <c r="E1330" i="1"/>
  <c r="E1329" i="1"/>
  <c r="E1328" i="1"/>
  <c r="D1326" i="1"/>
  <c r="E1317" i="1"/>
  <c r="C1316" i="1"/>
  <c r="E1312" i="1"/>
  <c r="J1312" i="1" s="1"/>
  <c r="E1305" i="1"/>
  <c r="D1303" i="1"/>
  <c r="E1301" i="1"/>
  <c r="J1301" i="1" s="1"/>
  <c r="E1299" i="1"/>
  <c r="J1299" i="1" s="1"/>
  <c r="E1298" i="1"/>
  <c r="J1298" i="1" s="1"/>
  <c r="E1297" i="1"/>
  <c r="J1297" i="1" s="1"/>
  <c r="E1295" i="1"/>
  <c r="D1293" i="1"/>
  <c r="E1292" i="1"/>
  <c r="J1292" i="1" s="1"/>
  <c r="E1283" i="1"/>
  <c r="E1290" i="1"/>
  <c r="J1290" i="1" s="1"/>
  <c r="E1288" i="1"/>
  <c r="J1288" i="1" s="1"/>
  <c r="E1287" i="1"/>
  <c r="J1287" i="1" s="1"/>
  <c r="E1286" i="1"/>
  <c r="J1286" i="1" s="1"/>
  <c r="E1284" i="1"/>
  <c r="E1282" i="1"/>
  <c r="D1280" i="1"/>
  <c r="E1279" i="1"/>
  <c r="J1279" i="1" s="1"/>
  <c r="E1277" i="1"/>
  <c r="E1274" i="1"/>
  <c r="J1274" i="1" s="1"/>
  <c r="E1273" i="1"/>
  <c r="J1273" i="1" s="1"/>
  <c r="E1271" i="1"/>
  <c r="D1269" i="1"/>
  <c r="E1267" i="1"/>
  <c r="E1266" i="1"/>
  <c r="J1266" i="1" s="1"/>
  <c r="E1265" i="1"/>
  <c r="J1265" i="1" s="1"/>
  <c r="E1264" i="1"/>
  <c r="J1264" i="1" s="1"/>
  <c r="E1263" i="1"/>
  <c r="J1263" i="1" s="1"/>
  <c r="E1262" i="1"/>
  <c r="J1262" i="1" s="1"/>
  <c r="E1260" i="1"/>
  <c r="C1259" i="1"/>
  <c r="D1258" i="1"/>
  <c r="C1258" i="1"/>
  <c r="E1249" i="1"/>
  <c r="J1249" i="1" s="1"/>
  <c r="E1254" i="1"/>
  <c r="J1254" i="1" s="1"/>
  <c r="E1252" i="1"/>
  <c r="J1252" i="1" s="1"/>
  <c r="E1251" i="1"/>
  <c r="J1251" i="1" s="1"/>
  <c r="E1253" i="1"/>
  <c r="J1253" i="1" s="1"/>
  <c r="E1248" i="1"/>
  <c r="D1246" i="1"/>
  <c r="E1245" i="1"/>
  <c r="J1245" i="1" s="1"/>
  <c r="E1237" i="1"/>
  <c r="E1244" i="1"/>
  <c r="J1244" i="1" s="1"/>
  <c r="E1239" i="1"/>
  <c r="E1236" i="1"/>
  <c r="C1235" i="1"/>
  <c r="D1234" i="1"/>
  <c r="C1234" i="1"/>
  <c r="E1233" i="1"/>
  <c r="J1233" i="1" s="1"/>
  <c r="E1232" i="1"/>
  <c r="J1232" i="1" s="1"/>
  <c r="E1231" i="1"/>
  <c r="J1231" i="1" s="1"/>
  <c r="E1222" i="1"/>
  <c r="D1220" i="1"/>
  <c r="C1220" i="1"/>
  <c r="E1219" i="1"/>
  <c r="J1219" i="1" s="1"/>
  <c r="E1218" i="1"/>
  <c r="J1218" i="1" s="1"/>
  <c r="E1217" i="1"/>
  <c r="J1217" i="1" s="1"/>
  <c r="E1216" i="1"/>
  <c r="J1216" i="1" s="1"/>
  <c r="E1215" i="1"/>
  <c r="J1215" i="1" s="1"/>
  <c r="E1213" i="1"/>
  <c r="C1212" i="1"/>
  <c r="D1211" i="1"/>
  <c r="C1211" i="1"/>
  <c r="E1210" i="1"/>
  <c r="J1210" i="1" s="1"/>
  <c r="E1209" i="1"/>
  <c r="E1206" i="1"/>
  <c r="J1206" i="1" s="1"/>
  <c r="E1208" i="1"/>
  <c r="E1205" i="1"/>
  <c r="J1205" i="1" s="1"/>
  <c r="E1202" i="1"/>
  <c r="C1201" i="1"/>
  <c r="D1200" i="1"/>
  <c r="C1200" i="1"/>
  <c r="E1194" i="1"/>
  <c r="J1194" i="1" s="1"/>
  <c r="E1193" i="1"/>
  <c r="J1193" i="1" s="1"/>
  <c r="E1197" i="1"/>
  <c r="J1197" i="1" s="1"/>
  <c r="E1196" i="1"/>
  <c r="J1196" i="1" s="1"/>
  <c r="E1188" i="1"/>
  <c r="D1186" i="1"/>
  <c r="E1184" i="1"/>
  <c r="E1182" i="1"/>
  <c r="J1182" i="1" s="1"/>
  <c r="E1183" i="1"/>
  <c r="J1183" i="1" s="1"/>
  <c r="E1180" i="1"/>
  <c r="J1180" i="1" s="1"/>
  <c r="E1179" i="1"/>
  <c r="J1179" i="1" s="1"/>
  <c r="E1177" i="1"/>
  <c r="C1176" i="1"/>
  <c r="D1175" i="1"/>
  <c r="C1175" i="1"/>
  <c r="E1174" i="1"/>
  <c r="J1174" i="1" s="1"/>
  <c r="E1173" i="1"/>
  <c r="J1173" i="1" s="1"/>
  <c r="E1164" i="1"/>
  <c r="D1162" i="1"/>
  <c r="E1160" i="1"/>
  <c r="E1153" i="1"/>
  <c r="D1151" i="1"/>
  <c r="C1151" i="1"/>
  <c r="E1150" i="1"/>
  <c r="J1150" i="1" s="1"/>
  <c r="E1149" i="1"/>
  <c r="J1149" i="1" s="1"/>
  <c r="E1141" i="1"/>
  <c r="C1140" i="1"/>
  <c r="D1139" i="1"/>
  <c r="C1139" i="1"/>
  <c r="E1131" i="1"/>
  <c r="D1129" i="1"/>
  <c r="E1122" i="1"/>
  <c r="C1121" i="1"/>
  <c r="I1121" i="1" s="1"/>
  <c r="D1120" i="1"/>
  <c r="C1120" i="1"/>
  <c r="E1118" i="1"/>
  <c r="E1116" i="1"/>
  <c r="E1114" i="1"/>
  <c r="C1113" i="1"/>
  <c r="D1112" i="1"/>
  <c r="C1112" i="1"/>
  <c r="E1109" i="1"/>
  <c r="E1108" i="1"/>
  <c r="J1108" i="1" s="1"/>
  <c r="E1105" i="1"/>
  <c r="C1104" i="1"/>
  <c r="E1097" i="1"/>
  <c r="C1096" i="1"/>
  <c r="D1095" i="1"/>
  <c r="C1095" i="1"/>
  <c r="E1093" i="1"/>
  <c r="E1091" i="1"/>
  <c r="C1090" i="1"/>
  <c r="D1089" i="1"/>
  <c r="C1089" i="1"/>
  <c r="E1088" i="1"/>
  <c r="J1088" i="1" s="1"/>
  <c r="E1083" i="1"/>
  <c r="D1081" i="1"/>
  <c r="C1080" i="1"/>
  <c r="I1080" i="1" s="1"/>
  <c r="E1072" i="1"/>
  <c r="D1070" i="1"/>
  <c r="E1069" i="1"/>
  <c r="J1069" i="1" s="1"/>
  <c r="E1065" i="1"/>
  <c r="D1063" i="1"/>
  <c r="E1062" i="1"/>
  <c r="J1062" i="1" s="1"/>
  <c r="E1057" i="1"/>
  <c r="E1056" i="1"/>
  <c r="E1061" i="1"/>
  <c r="E1059" i="1"/>
  <c r="E1054" i="1"/>
  <c r="C1053" i="1"/>
  <c r="D1052" i="1"/>
  <c r="C1052" i="1"/>
  <c r="E1049" i="1"/>
  <c r="J1049" i="1" s="1"/>
  <c r="E1046" i="1"/>
  <c r="E1035" i="1"/>
  <c r="J1035" i="1" s="1"/>
  <c r="E1033" i="1"/>
  <c r="D1031" i="1"/>
  <c r="E1029" i="1"/>
  <c r="E1025" i="1"/>
  <c r="D1024" i="1"/>
  <c r="C1024" i="1"/>
  <c r="D1023" i="1"/>
  <c r="C1023" i="1"/>
  <c r="E1022" i="1"/>
  <c r="J1022" i="1" s="1"/>
  <c r="E1017" i="1"/>
  <c r="C1016" i="1"/>
  <c r="D1015" i="1"/>
  <c r="C1015" i="1"/>
  <c r="C2205" i="1" s="1"/>
  <c r="E1012" i="1"/>
  <c r="J1012" i="1" s="1"/>
  <c r="E1007" i="1"/>
  <c r="C1006" i="1"/>
  <c r="E1002" i="1"/>
  <c r="J1002" i="1" s="1"/>
  <c r="E1003" i="1"/>
  <c r="J1003" i="1" s="1"/>
  <c r="E1000" i="1"/>
  <c r="J1000" i="1" s="1"/>
  <c r="E999" i="1"/>
  <c r="C998" i="1"/>
  <c r="D997" i="1"/>
  <c r="C997" i="1"/>
  <c r="E991" i="1"/>
  <c r="E990" i="1"/>
  <c r="D988" i="1"/>
  <c r="E987" i="1"/>
  <c r="J987" i="1" s="1"/>
  <c r="E986" i="1"/>
  <c r="J986" i="1" s="1"/>
  <c r="E985" i="1"/>
  <c r="J985" i="1" s="1"/>
  <c r="E980" i="1"/>
  <c r="D979" i="1"/>
  <c r="D978" i="1"/>
  <c r="C978" i="1"/>
  <c r="E975" i="1"/>
  <c r="J975" i="1" s="1"/>
  <c r="E974" i="1"/>
  <c r="J974" i="1" s="1"/>
  <c r="E971" i="1"/>
  <c r="D969" i="1"/>
  <c r="E966" i="1"/>
  <c r="J966" i="1" s="1"/>
  <c r="E965" i="1"/>
  <c r="J965" i="1" s="1"/>
  <c r="E961" i="1"/>
  <c r="D959" i="1"/>
  <c r="E956" i="1"/>
  <c r="J956" i="1" s="1"/>
  <c r="E954" i="1"/>
  <c r="J954" i="1" s="1"/>
  <c r="E952" i="1"/>
  <c r="D950" i="1"/>
  <c r="E940" i="1"/>
  <c r="D938" i="1"/>
  <c r="E936" i="1"/>
  <c r="E935" i="1"/>
  <c r="E930" i="1"/>
  <c r="D928" i="1"/>
  <c r="C928" i="1"/>
  <c r="E927" i="1"/>
  <c r="J927" i="1" s="1"/>
  <c r="C918" i="1"/>
  <c r="D917" i="1"/>
  <c r="C917" i="1"/>
  <c r="E916" i="1"/>
  <c r="J916" i="1" s="1"/>
  <c r="E915" i="1"/>
  <c r="E914" i="1"/>
  <c r="E910" i="1"/>
  <c r="D908" i="1"/>
  <c r="D895" i="1" s="1"/>
  <c r="C908" i="1"/>
  <c r="E906" i="1"/>
  <c r="E905" i="1"/>
  <c r="E898" i="1"/>
  <c r="E897" i="1"/>
  <c r="C896" i="1"/>
  <c r="C895" i="1"/>
  <c r="E887" i="1"/>
  <c r="E886" i="1"/>
  <c r="E885" i="1"/>
  <c r="E884" i="1"/>
  <c r="D882" i="1"/>
  <c r="E879" i="1"/>
  <c r="J879" i="1" s="1"/>
  <c r="J875" i="1"/>
  <c r="E873" i="1"/>
  <c r="D871" i="1"/>
  <c r="E865" i="1"/>
  <c r="J865" i="1" s="1"/>
  <c r="E863" i="1"/>
  <c r="E862" i="1"/>
  <c r="D860" i="1"/>
  <c r="E858" i="1"/>
  <c r="E855" i="1"/>
  <c r="E854" i="1"/>
  <c r="E857" i="1"/>
  <c r="E852" i="1"/>
  <c r="E850" i="1"/>
  <c r="C849" i="1"/>
  <c r="D848" i="1"/>
  <c r="C848" i="1"/>
  <c r="E846" i="1"/>
  <c r="E839" i="1"/>
  <c r="J839" i="1" s="1"/>
  <c r="E845" i="1"/>
  <c r="E838" i="1"/>
  <c r="J838" i="1" s="1"/>
  <c r="E836" i="1"/>
  <c r="D835" i="1"/>
  <c r="D834" i="1"/>
  <c r="C834" i="1"/>
  <c r="E832" i="1"/>
  <c r="E831" i="1"/>
  <c r="E830" i="1"/>
  <c r="E828" i="1"/>
  <c r="J828" i="1" s="1"/>
  <c r="E826" i="1"/>
  <c r="D825" i="1"/>
  <c r="D824" i="1"/>
  <c r="E824" i="1" s="1"/>
  <c r="E822" i="1"/>
  <c r="E821" i="1"/>
  <c r="E816" i="1"/>
  <c r="C815" i="1"/>
  <c r="D814" i="1"/>
  <c r="C814" i="1"/>
  <c r="E812" i="1"/>
  <c r="E811" i="1"/>
  <c r="E806" i="1"/>
  <c r="D804" i="1"/>
  <c r="C804" i="1"/>
  <c r="E802" i="1"/>
  <c r="J802" i="1" s="1"/>
  <c r="E795" i="1"/>
  <c r="D793" i="1"/>
  <c r="E791" i="1"/>
  <c r="J791" i="1" s="1"/>
  <c r="E790" i="1"/>
  <c r="J790" i="1" s="1"/>
  <c r="E783" i="1"/>
  <c r="D781" i="1"/>
  <c r="E779" i="1"/>
  <c r="E778" i="1"/>
  <c r="E773" i="1"/>
  <c r="D772" i="1"/>
  <c r="C772" i="1"/>
  <c r="I772" i="1" s="1"/>
  <c r="D771" i="1"/>
  <c r="C771" i="1"/>
  <c r="E768" i="1"/>
  <c r="E763" i="1"/>
  <c r="J763" i="1" s="1"/>
  <c r="E767" i="1"/>
  <c r="E762" i="1"/>
  <c r="J762" i="1" s="1"/>
  <c r="E760" i="1"/>
  <c r="D759" i="1"/>
  <c r="D758" i="1"/>
  <c r="E753" i="1"/>
  <c r="J753" i="1" s="1"/>
  <c r="E747" i="1"/>
  <c r="D746" i="1"/>
  <c r="E743" i="1"/>
  <c r="E735" i="1"/>
  <c r="C734" i="1"/>
  <c r="D733" i="1"/>
  <c r="C733" i="1"/>
  <c r="E726" i="1"/>
  <c r="E731" i="1"/>
  <c r="E724" i="1"/>
  <c r="D723" i="1"/>
  <c r="C723" i="1"/>
  <c r="I723" i="1" s="1"/>
  <c r="D722" i="1"/>
  <c r="C722" i="1"/>
  <c r="E718" i="1"/>
  <c r="E717" i="1"/>
  <c r="E715" i="1"/>
  <c r="E711" i="1"/>
  <c r="J711" i="1" s="1"/>
  <c r="E710" i="1"/>
  <c r="E703" i="1"/>
  <c r="C702" i="1"/>
  <c r="D701" i="1"/>
  <c r="C701" i="1"/>
  <c r="E699" i="1"/>
  <c r="E697" i="1"/>
  <c r="J697" i="1" s="1"/>
  <c r="E695" i="1"/>
  <c r="D694" i="1"/>
  <c r="D693" i="1"/>
  <c r="E691" i="1"/>
  <c r="E690" i="1"/>
  <c r="J690" i="1" s="1"/>
  <c r="E682" i="1"/>
  <c r="E681" i="1"/>
  <c r="C680" i="1"/>
  <c r="E678" i="1"/>
  <c r="E675" i="1"/>
  <c r="C673" i="1"/>
  <c r="E669" i="1"/>
  <c r="J669" i="1" s="1"/>
  <c r="E667" i="1"/>
  <c r="J667" i="1" s="1"/>
  <c r="E666" i="1"/>
  <c r="J666" i="1" s="1"/>
  <c r="E664" i="1"/>
  <c r="E656" i="1"/>
  <c r="E655" i="1"/>
  <c r="E654" i="1"/>
  <c r="E652" i="1"/>
  <c r="C650" i="1"/>
  <c r="E649" i="1"/>
  <c r="J649" i="1" s="1"/>
  <c r="E644" i="1"/>
  <c r="E641" i="1"/>
  <c r="J641" i="1" s="1"/>
  <c r="E578" i="1"/>
  <c r="D576" i="1"/>
  <c r="E575" i="1"/>
  <c r="J575" i="1" s="1"/>
  <c r="E574" i="1"/>
  <c r="E573" i="1"/>
  <c r="E572" i="1"/>
  <c r="D571" i="1"/>
  <c r="C571" i="1"/>
  <c r="E570" i="1"/>
  <c r="J570" i="1" s="1"/>
  <c r="E568" i="1"/>
  <c r="J568" i="1" s="1"/>
  <c r="E566" i="1"/>
  <c r="D564" i="1"/>
  <c r="E561" i="1"/>
  <c r="E560" i="1"/>
  <c r="D559" i="1"/>
  <c r="E557" i="1"/>
  <c r="J557" i="1" s="1"/>
  <c r="E555" i="1"/>
  <c r="D553" i="1"/>
  <c r="C553" i="1"/>
  <c r="E551" i="1"/>
  <c r="J551" i="1" s="1"/>
  <c r="E549" i="1"/>
  <c r="D548" i="1"/>
  <c r="D547" i="1"/>
  <c r="C547" i="1"/>
  <c r="E543" i="1"/>
  <c r="D541" i="1"/>
  <c r="E537" i="1"/>
  <c r="D535" i="1"/>
  <c r="E533" i="1"/>
  <c r="E532" i="1"/>
  <c r="E530" i="1"/>
  <c r="D529" i="1"/>
  <c r="D528" i="1"/>
  <c r="E525" i="1"/>
  <c r="E523" i="1"/>
  <c r="D521" i="1"/>
  <c r="E519" i="1"/>
  <c r="E518" i="1"/>
  <c r="E516" i="1"/>
  <c r="E515" i="1"/>
  <c r="D514" i="1"/>
  <c r="E512" i="1"/>
  <c r="E510" i="1"/>
  <c r="D508" i="1"/>
  <c r="C508" i="1"/>
  <c r="E506" i="1"/>
  <c r="E504" i="1"/>
  <c r="D503" i="1"/>
  <c r="D502" i="1"/>
  <c r="C502" i="1"/>
  <c r="E500" i="1"/>
  <c r="E498" i="1"/>
  <c r="D497" i="1"/>
  <c r="D496" i="1"/>
  <c r="E493" i="1"/>
  <c r="D491" i="1"/>
  <c r="E488" i="1"/>
  <c r="C486" i="1"/>
  <c r="E483" i="1"/>
  <c r="D481" i="1"/>
  <c r="E479" i="1"/>
  <c r="J479" i="1" s="1"/>
  <c r="E477" i="1"/>
  <c r="C475" i="1"/>
  <c r="E472" i="1"/>
  <c r="J472" i="1" s="1"/>
  <c r="E471" i="1"/>
  <c r="D469" i="1"/>
  <c r="E468" i="1"/>
  <c r="J468" i="1" s="1"/>
  <c r="E466" i="1"/>
  <c r="D465" i="1"/>
  <c r="D464" i="1"/>
  <c r="E463" i="1"/>
  <c r="J463" i="1" s="1"/>
  <c r="E461" i="1"/>
  <c r="E460" i="1"/>
  <c r="E458" i="1"/>
  <c r="J458" i="1" s="1"/>
  <c r="E457" i="1"/>
  <c r="E455" i="1"/>
  <c r="D453" i="1"/>
  <c r="E449" i="1"/>
  <c r="E448" i="1"/>
  <c r="D447" i="1"/>
  <c r="E447" i="1" s="1"/>
  <c r="D446" i="1"/>
  <c r="E446" i="1" s="1"/>
  <c r="E445" i="1"/>
  <c r="J445" i="1" s="1"/>
  <c r="D439" i="1"/>
  <c r="C439" i="1"/>
  <c r="E437" i="1"/>
  <c r="E436" i="1"/>
  <c r="E434" i="1"/>
  <c r="E433" i="1"/>
  <c r="E432" i="1"/>
  <c r="E431" i="1"/>
  <c r="E430" i="1"/>
  <c r="E429" i="1"/>
  <c r="D428" i="1"/>
  <c r="D427" i="1"/>
  <c r="C427" i="1"/>
  <c r="E424" i="1"/>
  <c r="E423" i="1"/>
  <c r="E422" i="1"/>
  <c r="E421" i="1"/>
  <c r="E420" i="1"/>
  <c r="E419" i="1"/>
  <c r="E418" i="1"/>
  <c r="E417" i="1"/>
  <c r="E416" i="1"/>
  <c r="D415" i="1"/>
  <c r="D414" i="1"/>
  <c r="E412" i="1"/>
  <c r="E411" i="1"/>
  <c r="E409" i="1"/>
  <c r="D408" i="1"/>
  <c r="D407" i="1"/>
  <c r="E406" i="1"/>
  <c r="J406" i="1" s="1"/>
  <c r="E405" i="1"/>
  <c r="E404" i="1"/>
  <c r="E403" i="1"/>
  <c r="E402" i="1"/>
  <c r="E401" i="1"/>
  <c r="E400" i="1"/>
  <c r="D399" i="1"/>
  <c r="D398" i="1"/>
  <c r="E396" i="1"/>
  <c r="J396" i="1" s="1"/>
  <c r="E387" i="1"/>
  <c r="J387" i="1" s="1"/>
  <c r="E386" i="1"/>
  <c r="J386" i="1" s="1"/>
  <c r="E385" i="1"/>
  <c r="J385" i="1" s="1"/>
  <c r="E384" i="1"/>
  <c r="J384" i="1" s="1"/>
  <c r="E383" i="1"/>
  <c r="J383" i="1" s="1"/>
  <c r="E382" i="1"/>
  <c r="J382" i="1" s="1"/>
  <c r="E381" i="1"/>
  <c r="J381" i="1" s="1"/>
  <c r="E380" i="1"/>
  <c r="J380" i="1" s="1"/>
  <c r="E379" i="1"/>
  <c r="J379" i="1" s="1"/>
  <c r="E378" i="1"/>
  <c r="J378" i="1" s="1"/>
  <c r="E377" i="1"/>
  <c r="J377" i="1" s="1"/>
  <c r="E376" i="1"/>
  <c r="J376" i="1" s="1"/>
  <c r="E375" i="1"/>
  <c r="J375" i="1" s="1"/>
  <c r="E374" i="1"/>
  <c r="J374" i="1" s="1"/>
  <c r="E373" i="1"/>
  <c r="J373" i="1" s="1"/>
  <c r="E372" i="1"/>
  <c r="J372" i="1" s="1"/>
  <c r="E370" i="1"/>
  <c r="J370" i="1" s="1"/>
  <c r="E393" i="1"/>
  <c r="J393" i="1" s="1"/>
  <c r="E369" i="1"/>
  <c r="E368" i="1"/>
  <c r="E365" i="1"/>
  <c r="J365" i="1" s="1"/>
  <c r="E364" i="1"/>
  <c r="E363" i="1"/>
  <c r="E362" i="1"/>
  <c r="E361" i="1"/>
  <c r="D360" i="1"/>
  <c r="E360" i="1" s="1"/>
  <c r="D359" i="1"/>
  <c r="C359" i="1"/>
  <c r="E358" i="1"/>
  <c r="J358" i="1" s="1"/>
  <c r="E357" i="1"/>
  <c r="E356" i="1"/>
  <c r="D355" i="1"/>
  <c r="D354" i="1"/>
  <c r="C354" i="1"/>
  <c r="I354" i="1" s="1"/>
  <c r="E353" i="1"/>
  <c r="J353" i="1" s="1"/>
  <c r="E352" i="1"/>
  <c r="E351" i="1"/>
  <c r="E350" i="1"/>
  <c r="E326" i="1"/>
  <c r="E325" i="1"/>
  <c r="D323" i="1"/>
  <c r="E322" i="1"/>
  <c r="J322" i="1" s="1"/>
  <c r="E321" i="1"/>
  <c r="J321" i="1" s="1"/>
  <c r="E320" i="1"/>
  <c r="J320" i="1" s="1"/>
  <c r="E317" i="1"/>
  <c r="J317" i="1" s="1"/>
  <c r="E319" i="1"/>
  <c r="J319" i="1" s="1"/>
  <c r="E316" i="1"/>
  <c r="J316" i="1" s="1"/>
  <c r="E315" i="1"/>
  <c r="J315" i="1" s="1"/>
  <c r="E314" i="1"/>
  <c r="J314" i="1" s="1"/>
  <c r="E313" i="1"/>
  <c r="J313" i="1" s="1"/>
  <c r="E312" i="1"/>
  <c r="J312" i="1" s="1"/>
  <c r="E311" i="1"/>
  <c r="J311" i="1" s="1"/>
  <c r="D310" i="1"/>
  <c r="D309" i="1"/>
  <c r="E308" i="1"/>
  <c r="J308" i="1" s="1"/>
  <c r="E307" i="1"/>
  <c r="E306" i="1"/>
  <c r="E305" i="1"/>
  <c r="E304" i="1"/>
  <c r="E303" i="1"/>
  <c r="D302" i="1"/>
  <c r="D301" i="1"/>
  <c r="C301" i="1"/>
  <c r="E299" i="1"/>
  <c r="E298" i="1"/>
  <c r="D297" i="1"/>
  <c r="D296" i="1"/>
  <c r="C296" i="1"/>
  <c r="E295" i="1"/>
  <c r="J295" i="1" s="1"/>
  <c r="E294" i="1"/>
  <c r="E293" i="1"/>
  <c r="J293" i="1" s="1"/>
  <c r="D282" i="1"/>
  <c r="D281" i="1"/>
  <c r="E279" i="1"/>
  <c r="E278" i="1"/>
  <c r="E276" i="1"/>
  <c r="J276" i="1" s="1"/>
  <c r="E275" i="1"/>
  <c r="J275" i="1" s="1"/>
  <c r="E274" i="1"/>
  <c r="E273" i="1"/>
  <c r="E272" i="1"/>
  <c r="E270" i="1"/>
  <c r="E269" i="1"/>
  <c r="E268" i="1"/>
  <c r="E267" i="1"/>
  <c r="D266" i="1"/>
  <c r="D265" i="1"/>
  <c r="E263" i="1"/>
  <c r="J263" i="1" s="1"/>
  <c r="E262" i="1"/>
  <c r="J262" i="1" s="1"/>
  <c r="E261" i="1"/>
  <c r="J261" i="1" s="1"/>
  <c r="E260" i="1"/>
  <c r="J260" i="1" s="1"/>
  <c r="E259" i="1"/>
  <c r="J259" i="1" s="1"/>
  <c r="E258" i="1"/>
  <c r="J258" i="1" s="1"/>
  <c r="E257" i="1"/>
  <c r="D256" i="1"/>
  <c r="D255" i="1"/>
  <c r="C255" i="1"/>
  <c r="E254" i="1"/>
  <c r="J254" i="1" s="1"/>
  <c r="E251" i="1"/>
  <c r="E250" i="1"/>
  <c r="E249" i="1"/>
  <c r="E248" i="1"/>
  <c r="E247" i="1"/>
  <c r="E243" i="1"/>
  <c r="J243" i="1" s="1"/>
  <c r="E238" i="1"/>
  <c r="J238" i="1" s="1"/>
  <c r="E237" i="1"/>
  <c r="J237" i="1" s="1"/>
  <c r="E236" i="1"/>
  <c r="J236" i="1" s="1"/>
  <c r="E235" i="1"/>
  <c r="J235" i="1" s="1"/>
  <c r="E234" i="1"/>
  <c r="E233" i="1"/>
  <c r="E232" i="1"/>
  <c r="E231" i="1"/>
  <c r="E230" i="1"/>
  <c r="E229" i="1"/>
  <c r="E228" i="1"/>
  <c r="E227" i="1"/>
  <c r="D226" i="1"/>
  <c r="D225" i="1"/>
  <c r="E223" i="1"/>
  <c r="E222" i="1"/>
  <c r="E221" i="1"/>
  <c r="E220" i="1"/>
  <c r="E219" i="1"/>
  <c r="E218" i="1"/>
  <c r="E217" i="1"/>
  <c r="E216" i="1"/>
  <c r="E215" i="1"/>
  <c r="E214" i="1"/>
  <c r="D213" i="1"/>
  <c r="D212" i="1"/>
  <c r="E211" i="1"/>
  <c r="J211" i="1" s="1"/>
  <c r="E210" i="1"/>
  <c r="E209" i="1"/>
  <c r="E208" i="1"/>
  <c r="E207" i="1"/>
  <c r="C205" i="1"/>
  <c r="I205" i="1" s="1"/>
  <c r="E203" i="1"/>
  <c r="E202" i="1"/>
  <c r="E201" i="1"/>
  <c r="E200" i="1"/>
  <c r="E199" i="1"/>
  <c r="D198" i="1"/>
  <c r="D197" i="1"/>
  <c r="C197" i="1"/>
  <c r="E195" i="1"/>
  <c r="E194" i="1"/>
  <c r="E193" i="1"/>
  <c r="E192" i="1"/>
  <c r="E191" i="1"/>
  <c r="D190" i="1"/>
  <c r="D189" i="1"/>
  <c r="C189" i="1"/>
  <c r="E188" i="1"/>
  <c r="J188" i="1" s="1"/>
  <c r="E187" i="1"/>
  <c r="E180" i="1"/>
  <c r="J180" i="1" s="1"/>
  <c r="E179" i="1"/>
  <c r="E178" i="1"/>
  <c r="E177" i="1"/>
  <c r="E175" i="1"/>
  <c r="E174" i="1"/>
  <c r="D172" i="1"/>
  <c r="E167" i="1"/>
  <c r="E166" i="1"/>
  <c r="E165" i="1"/>
  <c r="E164" i="1"/>
  <c r="D162" i="1"/>
  <c r="D161" i="1"/>
  <c r="E159" i="1"/>
  <c r="E158" i="1"/>
  <c r="E155" i="1"/>
  <c r="E154" i="1"/>
  <c r="E153" i="1"/>
  <c r="D152" i="1"/>
  <c r="D151" i="1"/>
  <c r="E149" i="1"/>
  <c r="E147" i="1"/>
  <c r="E146" i="1"/>
  <c r="E145" i="1"/>
  <c r="E144" i="1"/>
  <c r="E143" i="1"/>
  <c r="E139" i="1"/>
  <c r="J139" i="1" s="1"/>
  <c r="E137" i="1"/>
  <c r="J137" i="1" s="1"/>
  <c r="E136" i="1"/>
  <c r="J136" i="1" s="1"/>
  <c r="E135" i="1"/>
  <c r="E131" i="1"/>
  <c r="E130" i="1"/>
  <c r="E129" i="1"/>
  <c r="E126" i="1"/>
  <c r="E124" i="1"/>
  <c r="E128" i="1"/>
  <c r="E123" i="1"/>
  <c r="J123" i="1" s="1"/>
  <c r="E122" i="1"/>
  <c r="J122" i="1" s="1"/>
  <c r="E121" i="1"/>
  <c r="J121" i="1" s="1"/>
  <c r="E120" i="1"/>
  <c r="J120" i="1" s="1"/>
  <c r="E119" i="1"/>
  <c r="J119" i="1" s="1"/>
  <c r="E118" i="1"/>
  <c r="J118" i="1" s="1"/>
  <c r="E117" i="1"/>
  <c r="J117" i="1" s="1"/>
  <c r="D116" i="1"/>
  <c r="D115" i="1"/>
  <c r="E113" i="1"/>
  <c r="E112" i="1"/>
  <c r="E111" i="1"/>
  <c r="E110" i="1"/>
  <c r="D109" i="1"/>
  <c r="D108" i="1"/>
  <c r="C108" i="1"/>
  <c r="E107" i="1"/>
  <c r="J107" i="1" s="1"/>
  <c r="E106" i="1"/>
  <c r="E105" i="1"/>
  <c r="D104" i="1"/>
  <c r="D103" i="1"/>
  <c r="C103" i="1"/>
  <c r="E83" i="1"/>
  <c r="J83" i="1" s="1"/>
  <c r="E82" i="1"/>
  <c r="E81" i="1"/>
  <c r="E80" i="1"/>
  <c r="D79" i="1"/>
  <c r="D78" i="1"/>
  <c r="C78" i="1"/>
  <c r="E77" i="1"/>
  <c r="J77" i="1" s="1"/>
  <c r="E75" i="1"/>
  <c r="E74" i="1"/>
  <c r="E73" i="1"/>
  <c r="E72" i="1"/>
  <c r="E71" i="1"/>
  <c r="E70" i="1"/>
  <c r="E69" i="1"/>
  <c r="E68" i="1"/>
  <c r="D67" i="1"/>
  <c r="D66" i="1"/>
  <c r="E55" i="1"/>
  <c r="E54" i="1"/>
  <c r="J54" i="1" s="1"/>
  <c r="E58" i="1"/>
  <c r="E52" i="1"/>
  <c r="E51" i="1"/>
  <c r="D49" i="1"/>
  <c r="E48" i="1"/>
  <c r="J48" i="1" s="1"/>
  <c r="E47" i="1"/>
  <c r="E46" i="1"/>
  <c r="E45" i="1"/>
  <c r="E44" i="1"/>
  <c r="E43" i="1"/>
  <c r="D42" i="1"/>
  <c r="D41" i="1"/>
  <c r="C41" i="1"/>
  <c r="E40" i="1"/>
  <c r="J40" i="1" s="1"/>
  <c r="E39" i="1"/>
  <c r="J39" i="1" s="1"/>
  <c r="E38" i="1"/>
  <c r="J38" i="1" s="1"/>
  <c r="E37" i="1"/>
  <c r="J37" i="1" s="1"/>
  <c r="E35" i="1"/>
  <c r="E34" i="1"/>
  <c r="E33" i="1"/>
  <c r="D32" i="1"/>
  <c r="D31" i="1"/>
  <c r="E30" i="1"/>
  <c r="J30" i="1" s="1"/>
  <c r="E29" i="1"/>
  <c r="E28" i="1"/>
  <c r="D27" i="1"/>
  <c r="D26" i="1"/>
  <c r="C26" i="1"/>
  <c r="E25" i="1"/>
  <c r="J25" i="1" s="1"/>
  <c r="E24" i="1"/>
  <c r="D22" i="1"/>
  <c r="D21" i="1"/>
  <c r="C21" i="1"/>
  <c r="E20" i="1"/>
  <c r="J20" i="1" s="1"/>
  <c r="E17" i="1"/>
  <c r="E16" i="1"/>
  <c r="E15" i="1"/>
  <c r="D14" i="1"/>
  <c r="D13" i="1"/>
  <c r="D2203" i="1" l="1"/>
  <c r="D2204" i="1"/>
  <c r="D2205" i="1"/>
  <c r="E2159" i="1"/>
  <c r="J460" i="1"/>
  <c r="J560" i="1"/>
  <c r="E918" i="1"/>
  <c r="I918" i="1"/>
  <c r="E1548" i="1"/>
  <c r="E1468" i="1"/>
  <c r="E439" i="1"/>
  <c r="E408" i="1"/>
  <c r="E1112" i="1"/>
  <c r="E1839" i="1"/>
  <c r="E1402" i="1"/>
  <c r="E1798" i="1"/>
  <c r="J1798" i="1" s="1"/>
  <c r="E1833" i="1"/>
  <c r="J1833" i="1" s="1"/>
  <c r="E1080" i="1"/>
  <c r="J1080" i="1" s="1"/>
  <c r="E1120" i="1"/>
  <c r="E1401" i="1"/>
  <c r="E1820" i="1"/>
  <c r="J1820" i="1" s="1"/>
  <c r="E2141" i="1"/>
  <c r="J2141" i="1" s="1"/>
  <c r="E2047" i="1"/>
  <c r="E475" i="1"/>
  <c r="E487" i="1"/>
  <c r="E650" i="1"/>
  <c r="E662" i="1"/>
  <c r="J662" i="1" s="1"/>
  <c r="E674" i="1"/>
  <c r="E702" i="1"/>
  <c r="E722" i="1"/>
  <c r="E772" i="1"/>
  <c r="E782" i="1"/>
  <c r="E805" i="1"/>
  <c r="E825" i="1"/>
  <c r="E861" i="1"/>
  <c r="E872" i="1"/>
  <c r="E909" i="1"/>
  <c r="E939" i="1"/>
  <c r="J939" i="1" s="1"/>
  <c r="E969" i="1"/>
  <c r="J969" i="1" s="1"/>
  <c r="E998" i="1"/>
  <c r="E1044" i="1"/>
  <c r="E1064" i="1"/>
  <c r="E1082" i="1"/>
  <c r="J1082" i="1" s="1"/>
  <c r="E1090" i="1"/>
  <c r="E1103" i="1"/>
  <c r="E1140" i="1"/>
  <c r="E1187" i="1"/>
  <c r="J1187" i="1" s="1"/>
  <c r="E1270" i="1"/>
  <c r="J1270" i="1" s="1"/>
  <c r="E1294" i="1"/>
  <c r="E1304" i="1"/>
  <c r="E1339" i="1"/>
  <c r="E1348" i="1"/>
  <c r="J1348" i="1" s="1"/>
  <c r="E1419" i="1"/>
  <c r="E1524" i="1"/>
  <c r="E1575" i="1"/>
  <c r="E1584" i="1"/>
  <c r="E1617" i="1"/>
  <c r="E1651" i="1"/>
  <c r="E1740" i="1"/>
  <c r="E1769" i="1"/>
  <c r="E1782" i="1"/>
  <c r="E1811" i="1"/>
  <c r="E1822" i="1"/>
  <c r="E1835" i="1"/>
  <c r="E1945" i="1"/>
  <c r="E2152" i="1"/>
  <c r="J2152" i="1" s="1"/>
  <c r="E399" i="1"/>
  <c r="E469" i="1"/>
  <c r="J469" i="1" s="1"/>
  <c r="E522" i="1"/>
  <c r="E542" i="1"/>
  <c r="E554" i="1"/>
  <c r="E564" i="1"/>
  <c r="J564" i="1" s="1"/>
  <c r="E643" i="1"/>
  <c r="J643" i="1" s="1"/>
  <c r="E734" i="1"/>
  <c r="E960" i="1"/>
  <c r="J960" i="1" s="1"/>
  <c r="E1032" i="1"/>
  <c r="J1032" i="1" s="1"/>
  <c r="E1201" i="1"/>
  <c r="E1221" i="1"/>
  <c r="E1235" i="1"/>
  <c r="E454" i="1"/>
  <c r="E459" i="1"/>
  <c r="J459" i="1" s="1"/>
  <c r="E470" i="1"/>
  <c r="J470" i="1" s="1"/>
  <c r="E476" i="1"/>
  <c r="E492" i="1"/>
  <c r="E565" i="1"/>
  <c r="J565" i="1" s="1"/>
  <c r="E651" i="1"/>
  <c r="E663" i="1"/>
  <c r="J663" i="1" s="1"/>
  <c r="E883" i="1"/>
  <c r="J883" i="1" s="1"/>
  <c r="E896" i="1"/>
  <c r="E929" i="1"/>
  <c r="E1096" i="1"/>
  <c r="E1113" i="1"/>
  <c r="E1152" i="1"/>
  <c r="E1163" i="1"/>
  <c r="E1200" i="1"/>
  <c r="E1234" i="1"/>
  <c r="E1259" i="1"/>
  <c r="E1281" i="1"/>
  <c r="J1281" i="1" s="1"/>
  <c r="E1316" i="1"/>
  <c r="E1412" i="1"/>
  <c r="E1457" i="1"/>
  <c r="J1457" i="1" s="1"/>
  <c r="E1477" i="1"/>
  <c r="J1477" i="1" s="1"/>
  <c r="E1490" i="1"/>
  <c r="E1501" i="1"/>
  <c r="E1541" i="1"/>
  <c r="E1556" i="1"/>
  <c r="E1590" i="1"/>
  <c r="E1596" i="1"/>
  <c r="E1623" i="1"/>
  <c r="E1645" i="1"/>
  <c r="E1658" i="1"/>
  <c r="E1665" i="1"/>
  <c r="E1709" i="1"/>
  <c r="E1721" i="1"/>
  <c r="E1744" i="1"/>
  <c r="E1774" i="1"/>
  <c r="E1786" i="1"/>
  <c r="E1799" i="1"/>
  <c r="J1799" i="1" s="1"/>
  <c r="E1848" i="1"/>
  <c r="E1959" i="1"/>
  <c r="E172" i="1"/>
  <c r="E354" i="1"/>
  <c r="E414" i="1"/>
  <c r="E486" i="1"/>
  <c r="E509" i="1"/>
  <c r="E536" i="1"/>
  <c r="E548" i="1"/>
  <c r="E673" i="1"/>
  <c r="E815" i="1"/>
  <c r="E849" i="1"/>
  <c r="E951" i="1"/>
  <c r="J951" i="1" s="1"/>
  <c r="E989" i="1"/>
  <c r="E1006" i="1"/>
  <c r="E1016" i="1"/>
  <c r="E1053" i="1"/>
  <c r="E1121" i="1"/>
  <c r="E1247" i="1"/>
  <c r="J1247" i="1" s="1"/>
  <c r="E642" i="1"/>
  <c r="J642" i="1" s="1"/>
  <c r="E680" i="1"/>
  <c r="E701" i="1"/>
  <c r="E723" i="1"/>
  <c r="E759" i="1"/>
  <c r="E970" i="1"/>
  <c r="J970" i="1" s="1"/>
  <c r="E1045" i="1"/>
  <c r="E1104" i="1"/>
  <c r="E1130" i="1"/>
  <c r="E1176" i="1"/>
  <c r="E1212" i="1"/>
  <c r="E1269" i="1"/>
  <c r="J1269" i="1" s="1"/>
  <c r="E1293" i="1"/>
  <c r="E1340" i="1"/>
  <c r="E1358" i="1"/>
  <c r="E1379" i="1"/>
  <c r="J1379" i="1" s="1"/>
  <c r="E1425" i="1"/>
  <c r="E1435" i="1"/>
  <c r="E1518" i="1"/>
  <c r="E1533" i="1"/>
  <c r="E1583" i="1"/>
  <c r="E1630" i="1"/>
  <c r="E1726" i="1"/>
  <c r="E1735" i="1"/>
  <c r="E1739" i="1"/>
  <c r="E1756" i="1"/>
  <c r="E1763" i="1"/>
  <c r="E1768" i="1"/>
  <c r="E1790" i="1"/>
  <c r="E1812" i="1"/>
  <c r="E1840" i="1"/>
  <c r="E1883" i="1"/>
  <c r="E2002" i="1"/>
  <c r="E2113" i="1"/>
  <c r="E2122" i="1"/>
  <c r="E1327" i="1"/>
  <c r="E1394" i="1"/>
  <c r="E1458" i="1"/>
  <c r="E1478" i="1"/>
  <c r="J1478" i="1" s="1"/>
  <c r="E1489" i="1"/>
  <c r="E1511" i="1"/>
  <c r="E1547" i="1"/>
  <c r="E1555" i="1"/>
  <c r="E1566" i="1"/>
  <c r="E1591" i="1"/>
  <c r="E1622" i="1"/>
  <c r="E1659" i="1"/>
  <c r="E1702" i="1"/>
  <c r="E1714" i="1"/>
  <c r="E1731" i="1"/>
  <c r="E1736" i="1"/>
  <c r="E1750" i="1"/>
  <c r="E1760" i="1"/>
  <c r="E1778" i="1"/>
  <c r="E1781" i="1"/>
  <c r="E1785" i="1"/>
  <c r="E1806" i="1"/>
  <c r="E1817" i="1"/>
  <c r="E1893" i="1"/>
  <c r="J1893" i="1" s="1"/>
  <c r="E2059" i="1"/>
  <c r="C13" i="1"/>
  <c r="C2203" i="1" s="1"/>
  <c r="E21" i="1"/>
  <c r="E32" i="1"/>
  <c r="E42" i="1"/>
  <c r="E49" i="1"/>
  <c r="E66" i="1"/>
  <c r="J66" i="1" s="1"/>
  <c r="E103" i="1"/>
  <c r="E108" i="1"/>
  <c r="E141" i="1"/>
  <c r="J141" i="1" s="1"/>
  <c r="E162" i="1"/>
  <c r="E189" i="1"/>
  <c r="E197" i="1"/>
  <c r="E213" i="1"/>
  <c r="E225" i="1"/>
  <c r="E255" i="1"/>
  <c r="E271" i="1"/>
  <c r="E496" i="1"/>
  <c r="E503" i="1"/>
  <c r="E746" i="1"/>
  <c r="E781" i="1"/>
  <c r="E834" i="1"/>
  <c r="E871" i="1"/>
  <c r="E882" i="1"/>
  <c r="J882" i="1" s="1"/>
  <c r="E928" i="1"/>
  <c r="E978" i="1"/>
  <c r="C988" i="1"/>
  <c r="E1015" i="1"/>
  <c r="E1070" i="1"/>
  <c r="E1280" i="1"/>
  <c r="J1280" i="1" s="1"/>
  <c r="E1446" i="1"/>
  <c r="E1847" i="1"/>
  <c r="E1981" i="1"/>
  <c r="E1989" i="1"/>
  <c r="E2092" i="1"/>
  <c r="J2092" i="1" s="1"/>
  <c r="E694" i="1"/>
  <c r="E1315" i="1"/>
  <c r="E1805" i="1"/>
  <c r="E22" i="1"/>
  <c r="E41" i="1"/>
  <c r="E50" i="1"/>
  <c r="E67" i="1"/>
  <c r="E142" i="1"/>
  <c r="J142" i="1" s="1"/>
  <c r="E161" i="1"/>
  <c r="E226" i="1"/>
  <c r="E302" i="1"/>
  <c r="E359" i="1"/>
  <c r="E398" i="1"/>
  <c r="E528" i="1"/>
  <c r="E733" i="1"/>
  <c r="E814" i="1"/>
  <c r="E835" i="1"/>
  <c r="E848" i="1"/>
  <c r="E950" i="1"/>
  <c r="J950" i="1" s="1"/>
  <c r="E997" i="1"/>
  <c r="E1024" i="1"/>
  <c r="E1151" i="1"/>
  <c r="E1326" i="1"/>
  <c r="E1436" i="1"/>
  <c r="E1447" i="1"/>
  <c r="E1517" i="1"/>
  <c r="J1517" i="1" s="1"/>
  <c r="E1532" i="1"/>
  <c r="E1944" i="1"/>
  <c r="E1980" i="1"/>
  <c r="E2193" i="1"/>
  <c r="E27" i="1"/>
  <c r="E78" i="1"/>
  <c r="E116" i="1"/>
  <c r="E245" i="1"/>
  <c r="J245" i="1" s="1"/>
  <c r="E281" i="1"/>
  <c r="E440" i="1"/>
  <c r="E497" i="1"/>
  <c r="E535" i="1"/>
  <c r="J535" i="1" s="1"/>
  <c r="E576" i="1"/>
  <c r="J576" i="1" s="1"/>
  <c r="E754" i="1"/>
  <c r="J754" i="1" s="1"/>
  <c r="E895" i="1"/>
  <c r="E1031" i="1"/>
  <c r="J1031" i="1" s="1"/>
  <c r="E1081" i="1"/>
  <c r="J1081" i="1" s="1"/>
  <c r="E1162" i="1"/>
  <c r="E1246" i="1"/>
  <c r="J1246" i="1" s="1"/>
  <c r="E1323" i="1"/>
  <c r="J1323" i="1" s="1"/>
  <c r="E1469" i="1"/>
  <c r="E1664" i="1"/>
  <c r="E1672" i="1"/>
  <c r="J1672" i="1" s="1"/>
  <c r="E1755" i="1"/>
  <c r="E1773" i="1"/>
  <c r="E1816" i="1"/>
  <c r="E1826" i="1"/>
  <c r="J1826" i="1" s="1"/>
  <c r="E1869" i="1"/>
  <c r="E1929" i="1"/>
  <c r="E2061" i="1"/>
  <c r="E2114" i="1"/>
  <c r="E2132" i="1"/>
  <c r="J2132" i="1" s="1"/>
  <c r="E2151" i="1"/>
  <c r="J2151" i="1" s="1"/>
  <c r="C1793" i="1"/>
  <c r="E2195" i="1"/>
  <c r="E26" i="1"/>
  <c r="E31" i="1"/>
  <c r="E79" i="1"/>
  <c r="E85" i="1"/>
  <c r="E151" i="1"/>
  <c r="E206" i="1"/>
  <c r="E282" i="1"/>
  <c r="E301" i="1"/>
  <c r="E310" i="1"/>
  <c r="E323" i="1"/>
  <c r="J323" i="1" s="1"/>
  <c r="E355" i="1"/>
  <c r="E464" i="1"/>
  <c r="J464" i="1" s="1"/>
  <c r="E491" i="1"/>
  <c r="J491" i="1" s="1"/>
  <c r="E502" i="1"/>
  <c r="E529" i="1"/>
  <c r="E771" i="1"/>
  <c r="E908" i="1"/>
  <c r="E1052" i="1"/>
  <c r="E1063" i="1"/>
  <c r="E1211" i="1"/>
  <c r="E1357" i="1"/>
  <c r="E1365" i="1"/>
  <c r="E1393" i="1"/>
  <c r="E1411" i="1"/>
  <c r="E1523" i="1"/>
  <c r="E1565" i="1"/>
  <c r="E1608" i="1"/>
  <c r="J1608" i="1" s="1"/>
  <c r="E1635" i="1"/>
  <c r="E1673" i="1"/>
  <c r="J1673" i="1" s="1"/>
  <c r="E1725" i="1"/>
  <c r="E1749" i="1"/>
  <c r="E1834" i="1"/>
  <c r="E1898" i="1"/>
  <c r="E2048" i="1"/>
  <c r="E2067" i="1"/>
  <c r="E2121" i="1"/>
  <c r="E2133" i="1"/>
  <c r="E2188" i="1"/>
  <c r="C794" i="1"/>
  <c r="I794" i="1" s="1"/>
  <c r="E2139" i="1"/>
  <c r="C2137" i="1"/>
  <c r="E109" i="1"/>
  <c r="E297" i="1"/>
  <c r="E309" i="1"/>
  <c r="E521" i="1"/>
  <c r="C793" i="1"/>
  <c r="C2204" i="1" s="1"/>
  <c r="E917" i="1"/>
  <c r="E1095" i="1"/>
  <c r="E1347" i="1"/>
  <c r="J1347" i="1" s="1"/>
  <c r="E1510" i="1"/>
  <c r="E1595" i="1"/>
  <c r="E1616" i="1"/>
  <c r="E1644" i="1"/>
  <c r="E1928" i="1"/>
  <c r="E410" i="1"/>
  <c r="E698" i="1"/>
  <c r="E115" i="1"/>
  <c r="E176" i="1"/>
  <c r="E198" i="1"/>
  <c r="E212" i="1"/>
  <c r="E265" i="1"/>
  <c r="E541" i="1"/>
  <c r="E547" i="1"/>
  <c r="E758" i="1"/>
  <c r="E1023" i="1"/>
  <c r="E1258" i="1"/>
  <c r="E1378" i="1"/>
  <c r="J1378" i="1" s="1"/>
  <c r="E1777" i="1"/>
  <c r="E1854" i="1"/>
  <c r="E1868" i="1"/>
  <c r="E1976" i="1"/>
  <c r="J1976" i="1" s="1"/>
  <c r="C1958" i="1"/>
  <c r="E2001" i="1"/>
  <c r="C2081" i="1"/>
  <c r="C2207" i="1" s="1"/>
  <c r="E2083" i="1"/>
  <c r="C2138" i="1"/>
  <c r="E2148" i="1"/>
  <c r="E190" i="1"/>
  <c r="E256" i="1"/>
  <c r="E296" i="1"/>
  <c r="E324" i="1"/>
  <c r="J324" i="1" s="1"/>
  <c r="E415" i="1"/>
  <c r="E427" i="1"/>
  <c r="E465" i="1"/>
  <c r="E514" i="1"/>
  <c r="E553" i="1"/>
  <c r="E571" i="1"/>
  <c r="E804" i="1"/>
  <c r="E959" i="1"/>
  <c r="J959" i="1" s="1"/>
  <c r="E1708" i="1"/>
  <c r="E1884" i="1"/>
  <c r="E2126" i="1"/>
  <c r="J2126" i="1" s="1"/>
  <c r="E860" i="1"/>
  <c r="E1005" i="1"/>
  <c r="E1089" i="1"/>
  <c r="E1220" i="1"/>
  <c r="E1366" i="1"/>
  <c r="E1574" i="1"/>
  <c r="E1600" i="1"/>
  <c r="E1629" i="1"/>
  <c r="E1636" i="1"/>
  <c r="E1701" i="1"/>
  <c r="E1730" i="1"/>
  <c r="E1743" i="1"/>
  <c r="E1919" i="1"/>
  <c r="E1990" i="1"/>
  <c r="E2034" i="1"/>
  <c r="E2039" i="1"/>
  <c r="E2082" i="1"/>
  <c r="E2094" i="1"/>
  <c r="E2134" i="1"/>
  <c r="E14" i="1"/>
  <c r="E2036" i="1"/>
  <c r="I2074" i="1"/>
  <c r="C714" i="1"/>
  <c r="I714" i="1" s="1"/>
  <c r="E719" i="1"/>
  <c r="E1795" i="1"/>
  <c r="E1922" i="1"/>
  <c r="C1918" i="1"/>
  <c r="E2128" i="1"/>
  <c r="E2143" i="1"/>
  <c r="E19" i="1"/>
  <c r="E104" i="1"/>
  <c r="C134" i="1"/>
  <c r="E138" i="1"/>
  <c r="J138" i="1" s="1"/>
  <c r="E152" i="1"/>
  <c r="E371" i="1"/>
  <c r="J371" i="1" s="1"/>
  <c r="E453" i="1"/>
  <c r="J453" i="1" s="1"/>
  <c r="E482" i="1"/>
  <c r="E508" i="1"/>
  <c r="E559" i="1"/>
  <c r="J559" i="1" s="1"/>
  <c r="E1139" i="1"/>
  <c r="E1601" i="1"/>
  <c r="E1650" i="1"/>
  <c r="E1690" i="1"/>
  <c r="J1690" i="1" s="1"/>
  <c r="E1695" i="1"/>
  <c r="E1720" i="1"/>
  <c r="E2054" i="1"/>
  <c r="E2076" i="1"/>
  <c r="E2106" i="1"/>
  <c r="E2108" i="1"/>
  <c r="E84" i="1"/>
  <c r="J84" i="1" s="1"/>
  <c r="E133" i="1"/>
  <c r="E205" i="1"/>
  <c r="E428" i="1"/>
  <c r="E938" i="1"/>
  <c r="J938" i="1" s="1"/>
  <c r="E979" i="1"/>
  <c r="E1129" i="1"/>
  <c r="E1713" i="1"/>
  <c r="E1855" i="1"/>
  <c r="E2040" i="1"/>
  <c r="E2100" i="1"/>
  <c r="E2190" i="1"/>
  <c r="E2208" i="1"/>
  <c r="E1186" i="1"/>
  <c r="J1186" i="1" s="1"/>
  <c r="E1303" i="1"/>
  <c r="E1424" i="1"/>
  <c r="E1500" i="1"/>
  <c r="E1694" i="1"/>
  <c r="E2099" i="1"/>
  <c r="E2196" i="1"/>
  <c r="E1175" i="1"/>
  <c r="E1418" i="1"/>
  <c r="E1540" i="1"/>
  <c r="E1607" i="1"/>
  <c r="J1607" i="1" s="1"/>
  <c r="E1759" i="1"/>
  <c r="E1789" i="1"/>
  <c r="E2066" i="1"/>
  <c r="E2147" i="1"/>
  <c r="J2147" i="1" s="1"/>
  <c r="E2171" i="1"/>
  <c r="C2206" i="1" l="1"/>
  <c r="C2209" i="1" s="1"/>
  <c r="C2158" i="1" s="1"/>
  <c r="D2209" i="1"/>
  <c r="D2158" i="1" s="1"/>
  <c r="D2170" i="1" s="1"/>
  <c r="E2205" i="1"/>
  <c r="J42" i="1"/>
  <c r="J67" i="1"/>
  <c r="J85" i="1"/>
  <c r="J454" i="1"/>
  <c r="J465" i="1"/>
  <c r="J492" i="1"/>
  <c r="J536" i="1"/>
  <c r="J1458" i="1"/>
  <c r="J1518" i="1"/>
  <c r="J1822" i="1"/>
  <c r="J2133" i="1"/>
  <c r="J2148" i="1"/>
  <c r="E793" i="1"/>
  <c r="E2046" i="1"/>
  <c r="E13" i="1"/>
  <c r="E1821" i="1"/>
  <c r="J1821" i="1" s="1"/>
  <c r="E2137" i="1"/>
  <c r="E2142" i="1"/>
  <c r="J2142" i="1" s="1"/>
  <c r="E2138" i="1"/>
  <c r="E2107" i="1"/>
  <c r="E2081" i="1"/>
  <c r="E2093" i="1"/>
  <c r="J2093" i="1" s="1"/>
  <c r="E2075" i="1"/>
  <c r="E2074" i="1"/>
  <c r="J2074" i="1" s="1"/>
  <c r="E2035" i="1"/>
  <c r="E407" i="1"/>
  <c r="E2052" i="1"/>
  <c r="E1827" i="1"/>
  <c r="E481" i="1"/>
  <c r="E2053" i="1"/>
  <c r="E480" i="1"/>
  <c r="E714" i="1"/>
  <c r="E1958" i="1"/>
  <c r="E173" i="1"/>
  <c r="E2086" i="1"/>
  <c r="E2009" i="1"/>
  <c r="E713" i="1"/>
  <c r="E1828" i="1"/>
  <c r="E1683" i="1"/>
  <c r="J1683" i="1" s="1"/>
  <c r="E134" i="1"/>
  <c r="E2127" i="1"/>
  <c r="E1794" i="1"/>
  <c r="E366" i="1"/>
  <c r="J366" i="1" s="1"/>
  <c r="E794" i="1"/>
  <c r="E2060" i="1"/>
  <c r="E1892" i="1"/>
  <c r="J1892" i="1" s="1"/>
  <c r="E1793" i="1"/>
  <c r="E745" i="1"/>
  <c r="E266" i="1"/>
  <c r="E1918" i="1"/>
  <c r="E2010" i="1"/>
  <c r="E693" i="1"/>
  <c r="E2087" i="1"/>
  <c r="E2112" i="1"/>
  <c r="E1682" i="1"/>
  <c r="J1682" i="1" s="1"/>
  <c r="E988" i="1"/>
  <c r="E2189" i="1"/>
  <c r="E2186" i="1" s="1"/>
  <c r="E2207" i="1" l="1"/>
  <c r="E2203" i="1"/>
  <c r="E2204" i="1"/>
  <c r="E2206" i="1"/>
  <c r="E2158" i="1"/>
  <c r="J2075" i="1"/>
  <c r="J2127" i="1"/>
  <c r="H2025" i="1"/>
  <c r="J2025" i="1" s="1"/>
  <c r="H2032" i="1"/>
  <c r="J2032" i="1" s="1"/>
  <c r="E2209" i="1" l="1"/>
  <c r="C2170" i="1"/>
  <c r="E2170" i="1" l="1"/>
  <c r="E2184" i="1" l="1"/>
  <c r="E2185" i="1" s="1"/>
  <c r="D4" i="1" l="1"/>
  <c r="I2159" i="1" l="1"/>
  <c r="F989" i="1"/>
  <c r="I989" i="1" s="1"/>
  <c r="I745" i="1"/>
  <c r="H2116" i="1" l="1"/>
  <c r="J2116" i="1" s="1"/>
  <c r="F2010" i="1" l="1"/>
  <c r="I2010" i="1" s="1"/>
  <c r="F2009" i="1"/>
  <c r="I2009" i="1" s="1"/>
  <c r="I1315" i="1" l="1"/>
  <c r="F1827" i="1"/>
  <c r="I1827" i="1" s="1"/>
  <c r="F134" i="1" l="1"/>
  <c r="I134" i="1" s="1"/>
  <c r="F226" i="1" l="1"/>
  <c r="I226" i="1" s="1"/>
  <c r="G116" i="1"/>
  <c r="H116" i="1" s="1"/>
  <c r="J116" i="1" s="1"/>
  <c r="G115" i="1"/>
  <c r="H115" i="1" s="1"/>
  <c r="J115" i="1" s="1"/>
  <c r="G1945" i="1" l="1"/>
  <c r="G1869" i="1"/>
  <c r="F1340" i="1" l="1"/>
  <c r="I1340" i="1" s="1"/>
  <c r="H1329" i="1"/>
  <c r="J1329" i="1" s="1"/>
  <c r="F1259" i="1" l="1"/>
  <c r="I1259" i="1" s="1"/>
  <c r="F1221" i="1"/>
  <c r="I1221" i="1" s="1"/>
  <c r="F1201" i="1" l="1"/>
  <c r="I1201" i="1" s="1"/>
  <c r="J905" i="1"/>
  <c r="I1005" i="1" l="1"/>
  <c r="F1006" i="1"/>
  <c r="I1006" i="1" s="1"/>
  <c r="H820" i="1"/>
  <c r="J820" i="1" s="1"/>
  <c r="F673" i="1"/>
  <c r="I673" i="1" s="1"/>
  <c r="F1412" i="1"/>
  <c r="I1412" i="1" s="1"/>
  <c r="H1442" i="1" l="1"/>
  <c r="J1442" i="1" s="1"/>
  <c r="H1438" i="1"/>
  <c r="J1438" i="1" s="1"/>
  <c r="H1441" i="1"/>
  <c r="J1441" i="1" s="1"/>
  <c r="H1480" i="1"/>
  <c r="J1480" i="1" s="1"/>
  <c r="H1481" i="1"/>
  <c r="J1481" i="1" s="1"/>
  <c r="F1447" i="1"/>
  <c r="I1447" i="1" s="1"/>
  <c r="H1526" i="1" l="1"/>
  <c r="J1526" i="1" s="1"/>
  <c r="H1525" i="1"/>
  <c r="J1525" i="1" s="1"/>
  <c r="H1524" i="1"/>
  <c r="G1523" i="1"/>
  <c r="F1523" i="1"/>
  <c r="I1523" i="1" s="1"/>
  <c r="F1601" i="1"/>
  <c r="I1601" i="1" s="1"/>
  <c r="G104" i="1"/>
  <c r="F408" i="1"/>
  <c r="I408" i="1" s="1"/>
  <c r="G408" i="1"/>
  <c r="G32" i="1"/>
  <c r="J1524" i="1" l="1"/>
  <c r="H1523" i="1"/>
  <c r="J1523" i="1" s="1"/>
  <c r="H408" i="1"/>
  <c r="F1566" i="1"/>
  <c r="I1566" i="1" s="1"/>
  <c r="H1559" i="1"/>
  <c r="J1559" i="1" s="1"/>
  <c r="F1547" i="1"/>
  <c r="I1547" i="1" s="1"/>
  <c r="F1548" i="1"/>
  <c r="I1548" i="1" s="1"/>
  <c r="I1650" i="1"/>
  <c r="F1651" i="1"/>
  <c r="I1651" i="1" s="1"/>
  <c r="F1665" i="1"/>
  <c r="I1665" i="1" s="1"/>
  <c r="H1675" i="1"/>
  <c r="J1675" i="1" s="1"/>
  <c r="F1574" i="1"/>
  <c r="I1574" i="1" s="1"/>
  <c r="F1575" i="1"/>
  <c r="I1575" i="1" s="1"/>
  <c r="J408" i="1" l="1"/>
  <c r="H1837" i="1"/>
  <c r="J1837" i="1" s="1"/>
  <c r="H436" i="1"/>
  <c r="J436" i="1" s="1"/>
  <c r="H437" i="1"/>
  <c r="J437" i="1" s="1"/>
  <c r="I1768" i="1" l="1"/>
  <c r="I1769" i="1"/>
  <c r="J55" i="1" l="1"/>
  <c r="H222" i="1" l="1"/>
  <c r="J222" i="1" s="1"/>
  <c r="H251" i="1"/>
  <c r="J251" i="1" s="1"/>
  <c r="H167" i="1"/>
  <c r="J167" i="1" s="1"/>
  <c r="H1876" i="1" l="1"/>
  <c r="J1876" i="1" s="1"/>
  <c r="H1878" i="1"/>
  <c r="H257" i="1"/>
  <c r="J257" i="1" s="1"/>
  <c r="G256" i="1"/>
  <c r="F256" i="1"/>
  <c r="I256" i="1" s="1"/>
  <c r="H1971" i="1" l="1"/>
  <c r="J1971" i="1" s="1"/>
  <c r="H1968" i="1" l="1"/>
  <c r="J1968" i="1" s="1"/>
  <c r="F225" i="1" l="1"/>
  <c r="I225" i="1" s="1"/>
  <c r="H226" i="1" l="1"/>
  <c r="J226" i="1" s="1"/>
  <c r="H225" i="1"/>
  <c r="J225" i="1" s="1"/>
  <c r="H1895" i="1" l="1"/>
  <c r="J1895" i="1" s="1"/>
  <c r="H1896" i="1"/>
  <c r="J1896" i="1" s="1"/>
  <c r="H1897" i="1"/>
  <c r="J1897" i="1" s="1"/>
  <c r="H1898" i="1"/>
  <c r="J1898" i="1" s="1"/>
  <c r="H1899" i="1"/>
  <c r="J1899" i="1" s="1"/>
  <c r="H349" i="1" l="1"/>
  <c r="J349" i="1" s="1"/>
  <c r="J348" i="1"/>
  <c r="G447" i="1" l="1"/>
  <c r="G152" i="1" l="1"/>
  <c r="F151" i="1"/>
  <c r="I151" i="1" s="1"/>
  <c r="H2089" i="1" l="1"/>
  <c r="J2089" i="1" s="1"/>
  <c r="H2115" i="1"/>
  <c r="J2115" i="1" s="1"/>
  <c r="H2024" i="1" l="1"/>
  <c r="J2024" i="1" s="1"/>
  <c r="G1854" i="1" l="1"/>
  <c r="H364" i="1" l="1"/>
  <c r="J364" i="1" s="1"/>
  <c r="J347" i="1" l="1"/>
  <c r="H1887" i="1" l="1"/>
  <c r="J1887" i="1" s="1"/>
  <c r="G255" i="1" l="1"/>
  <c r="F255" i="1"/>
  <c r="I255" i="1" s="1"/>
  <c r="H255" i="1" l="1"/>
  <c r="J255" i="1" s="1"/>
  <c r="H256" i="1"/>
  <c r="J256" i="1" l="1"/>
  <c r="H50" i="1"/>
  <c r="J50" i="1" s="1"/>
  <c r="H49" i="1"/>
  <c r="J49" i="1" s="1"/>
  <c r="F359" i="1" l="1"/>
  <c r="I359" i="1" s="1"/>
  <c r="G359" i="1"/>
  <c r="G360" i="1"/>
  <c r="H360" i="1" s="1"/>
  <c r="J360" i="1" l="1"/>
  <c r="H359" i="1"/>
  <c r="J359" i="1" s="1"/>
  <c r="H162" i="1"/>
  <c r="F427" i="1"/>
  <c r="I427" i="1" s="1"/>
  <c r="G427" i="1"/>
  <c r="G428" i="1"/>
  <c r="H428" i="1" s="1"/>
  <c r="J428" i="1" l="1"/>
  <c r="J162" i="1"/>
  <c r="H427" i="1"/>
  <c r="J427" i="1" s="1"/>
  <c r="H161" i="1"/>
  <c r="J161" i="1" l="1"/>
  <c r="G2106" i="1"/>
  <c r="G2107" i="1"/>
  <c r="G2112" i="1"/>
  <c r="H2113" i="1"/>
  <c r="J2113" i="1" s="1"/>
  <c r="F2099" i="1"/>
  <c r="I2099" i="1" s="1"/>
  <c r="G2099" i="1"/>
  <c r="G2100" i="1"/>
  <c r="F2086" i="1"/>
  <c r="I2086" i="1" s="1"/>
  <c r="G2086" i="1"/>
  <c r="G2087" i="1"/>
  <c r="F2081" i="1"/>
  <c r="I2081" i="1" s="1"/>
  <c r="G2081" i="1"/>
  <c r="F2082" i="1"/>
  <c r="I2082" i="1" s="1"/>
  <c r="G2082" i="1"/>
  <c r="G2052" i="1"/>
  <c r="G2053" i="1"/>
  <c r="G2039" i="1"/>
  <c r="G2040" i="1"/>
  <c r="H2100" i="1" l="1"/>
  <c r="J2100" i="1" s="1"/>
  <c r="H2087" i="1"/>
  <c r="J2087" i="1" s="1"/>
  <c r="H2107" i="1"/>
  <c r="J2107" i="1" s="1"/>
  <c r="H2060" i="1"/>
  <c r="H2086" i="1"/>
  <c r="J2086" i="1" s="1"/>
  <c r="H2099" i="1"/>
  <c r="J2099" i="1" s="1"/>
  <c r="H2053" i="1"/>
  <c r="J2053" i="1" s="1"/>
  <c r="H2040" i="1"/>
  <c r="J2040" i="1" s="1"/>
  <c r="H2106" i="1"/>
  <c r="J2106" i="1" s="1"/>
  <c r="H2081" i="1"/>
  <c r="J2081" i="1" s="1"/>
  <c r="H2059" i="1"/>
  <c r="H2052" i="1"/>
  <c r="J2052" i="1" s="1"/>
  <c r="H2082" i="1"/>
  <c r="H2039" i="1"/>
  <c r="J2039" i="1" s="1"/>
  <c r="H2112" i="1"/>
  <c r="J2112" i="1" s="1"/>
  <c r="G1989" i="1"/>
  <c r="H2009" i="1"/>
  <c r="J2009" i="1" s="1"/>
  <c r="F2034" i="1"/>
  <c r="I2034" i="1" s="1"/>
  <c r="G2034" i="1"/>
  <c r="I2035" i="1"/>
  <c r="G2035" i="1"/>
  <c r="J2082" i="1" l="1"/>
  <c r="J2059" i="1"/>
  <c r="J2060" i="1"/>
  <c r="H2035" i="1"/>
  <c r="H2010" i="1"/>
  <c r="J2010" i="1" s="1"/>
  <c r="H2034" i="1"/>
  <c r="J2034" i="1" s="1"/>
  <c r="H1990" i="1"/>
  <c r="J1990" i="1" s="1"/>
  <c r="H1989" i="1"/>
  <c r="J1989" i="1" s="1"/>
  <c r="F1834" i="1"/>
  <c r="I1834" i="1" s="1"/>
  <c r="G1834" i="1"/>
  <c r="F1835" i="1"/>
  <c r="I1835" i="1" s="1"/>
  <c r="J2035" i="1" l="1"/>
  <c r="H1835" i="1"/>
  <c r="H1834" i="1"/>
  <c r="J1834" i="1" s="1"/>
  <c r="J1835" i="1" l="1"/>
  <c r="H1651" i="1"/>
  <c r="F1600" i="1"/>
  <c r="I1600" i="1" s="1"/>
  <c r="G1600" i="1"/>
  <c r="G1601" i="1"/>
  <c r="F1595" i="1"/>
  <c r="I1595" i="1" s="1"/>
  <c r="G1595" i="1"/>
  <c r="F1583" i="1"/>
  <c r="I1583" i="1" s="1"/>
  <c r="G1583" i="1"/>
  <c r="F1584" i="1"/>
  <c r="I1584" i="1" s="1"/>
  <c r="G1574" i="1"/>
  <c r="H1575" i="1"/>
  <c r="J1575" i="1" l="1"/>
  <c r="J1651" i="1"/>
  <c r="H1596" i="1"/>
  <c r="H1584" i="1"/>
  <c r="J1584" i="1" s="1"/>
  <c r="H1601" i="1"/>
  <c r="H1595" i="1"/>
  <c r="J1595" i="1" s="1"/>
  <c r="H1574" i="1"/>
  <c r="J1574" i="1" s="1"/>
  <c r="H1600" i="1"/>
  <c r="J1600" i="1" s="1"/>
  <c r="H1650" i="1"/>
  <c r="J1650" i="1" s="1"/>
  <c r="H1583" i="1"/>
  <c r="J1583" i="1" s="1"/>
  <c r="J1596" i="1" l="1"/>
  <c r="J1601" i="1"/>
  <c r="F1365" i="1"/>
  <c r="I1365" i="1" s="1"/>
  <c r="G1365" i="1"/>
  <c r="F1366" i="1"/>
  <c r="I1366" i="1" s="1"/>
  <c r="G1366" i="1"/>
  <c r="H1366" i="1" l="1"/>
  <c r="J1366" i="1" s="1"/>
  <c r="H1365" i="1"/>
  <c r="J1365" i="1" s="1"/>
  <c r="F1129" i="1"/>
  <c r="I1129" i="1" s="1"/>
  <c r="G1129" i="1"/>
  <c r="F1130" i="1"/>
  <c r="I1130" i="1" s="1"/>
  <c r="H1130" i="1" l="1"/>
  <c r="J1130" i="1" s="1"/>
  <c r="H1129" i="1"/>
  <c r="J1129" i="1" s="1"/>
  <c r="F1070" i="1"/>
  <c r="I1070" i="1" s="1"/>
  <c r="G1070" i="1"/>
  <c r="H1071" i="1" l="1"/>
  <c r="J1071" i="1" s="1"/>
  <c r="H1070" i="1"/>
  <c r="J1070" i="1" s="1"/>
  <c r="F895" i="1"/>
  <c r="I895" i="1" s="1"/>
  <c r="F896" i="1"/>
  <c r="I896" i="1" s="1"/>
  <c r="H906" i="1"/>
  <c r="J906" i="1" s="1"/>
  <c r="H898" i="1"/>
  <c r="J898" i="1" s="1"/>
  <c r="H897" i="1"/>
  <c r="J897" i="1" s="1"/>
  <c r="H896" i="1" l="1"/>
  <c r="F860" i="1"/>
  <c r="I860" i="1" s="1"/>
  <c r="G860" i="1"/>
  <c r="F861" i="1"/>
  <c r="I861" i="1" s="1"/>
  <c r="J896" i="1" l="1"/>
  <c r="H861" i="1"/>
  <c r="J861" i="1" s="1"/>
  <c r="H860" i="1"/>
  <c r="J860" i="1" s="1"/>
  <c r="H519" i="1" l="1"/>
  <c r="J519" i="1" s="1"/>
  <c r="H569" i="1"/>
  <c r="J569" i="1" s="1"/>
  <c r="H566" i="1"/>
  <c r="J566" i="1" s="1"/>
  <c r="G414" i="1" l="1"/>
  <c r="H414" i="1" l="1"/>
  <c r="J414" i="1" s="1"/>
  <c r="H415" i="1"/>
  <c r="J415" i="1" l="1"/>
  <c r="H2182" i="1"/>
  <c r="H2173" i="1"/>
  <c r="J2173" i="1" s="1"/>
  <c r="H2168" i="1"/>
  <c r="H2197" i="1" s="1"/>
  <c r="J2197" i="1" s="1"/>
  <c r="H2167" i="1"/>
  <c r="J2167" i="1" s="1"/>
  <c r="H2166" i="1"/>
  <c r="J2166" i="1" s="1"/>
  <c r="H2165" i="1"/>
  <c r="H2164" i="1"/>
  <c r="J2164" i="1" s="1"/>
  <c r="H2163" i="1"/>
  <c r="H2192" i="1" s="1"/>
  <c r="H2162" i="1"/>
  <c r="H2161" i="1"/>
  <c r="J2161" i="1" s="1"/>
  <c r="H2160" i="1"/>
  <c r="J2160" i="1" s="1"/>
  <c r="H2156" i="1"/>
  <c r="H2153" i="1"/>
  <c r="J2153" i="1" s="1"/>
  <c r="H2150" i="1"/>
  <c r="H2149" i="1"/>
  <c r="J2149" i="1" s="1"/>
  <c r="H2146" i="1"/>
  <c r="H2143" i="1"/>
  <c r="J2143" i="1" s="1"/>
  <c r="H2140" i="1"/>
  <c r="H2139" i="1"/>
  <c r="J2139" i="1" s="1"/>
  <c r="F2138" i="1"/>
  <c r="I2138" i="1" s="1"/>
  <c r="G2137" i="1"/>
  <c r="F2137" i="1"/>
  <c r="I2137" i="1" s="1"/>
  <c r="H2136" i="1"/>
  <c r="H2134" i="1"/>
  <c r="J2134" i="1" s="1"/>
  <c r="H2131" i="1"/>
  <c r="H2129" i="1"/>
  <c r="J2129" i="1" s="1"/>
  <c r="H2128" i="1"/>
  <c r="J2128" i="1" s="1"/>
  <c r="H2125" i="1"/>
  <c r="H2123" i="1"/>
  <c r="J2123" i="1" s="1"/>
  <c r="F2122" i="1"/>
  <c r="I2122" i="1" s="1"/>
  <c r="G2121" i="1"/>
  <c r="F2121" i="1"/>
  <c r="I2121" i="1" s="1"/>
  <c r="H2120" i="1"/>
  <c r="H2114" i="1"/>
  <c r="J2114" i="1" s="1"/>
  <c r="H2108" i="1"/>
  <c r="J2108" i="1" s="1"/>
  <c r="H2104" i="1"/>
  <c r="J2104" i="1" s="1"/>
  <c r="H2101" i="1"/>
  <c r="J2101" i="1" s="1"/>
  <c r="H2097" i="1"/>
  <c r="J2097" i="1" s="1"/>
  <c r="H2094" i="1"/>
  <c r="J2094" i="1" s="1"/>
  <c r="H2091" i="1"/>
  <c r="H2088" i="1"/>
  <c r="J2088" i="1" s="1"/>
  <c r="H2083" i="1"/>
  <c r="J2083" i="1" s="1"/>
  <c r="H2076" i="1"/>
  <c r="J2076" i="1" s="1"/>
  <c r="H2073" i="1"/>
  <c r="H2068" i="1"/>
  <c r="J2068" i="1" s="1"/>
  <c r="G2067" i="1"/>
  <c r="G2066" i="1"/>
  <c r="F2066" i="1"/>
  <c r="I2066" i="1" s="1"/>
  <c r="H2065" i="1"/>
  <c r="H2061" i="1"/>
  <c r="J2061" i="1" s="1"/>
  <c r="H2057" i="1"/>
  <c r="J2057" i="1" s="1"/>
  <c r="H2054" i="1"/>
  <c r="J2054" i="1" s="1"/>
  <c r="H2048" i="1"/>
  <c r="J2048" i="1" s="1"/>
  <c r="G2047" i="1"/>
  <c r="I2046" i="1"/>
  <c r="H2044" i="1"/>
  <c r="J2044" i="1" s="1"/>
  <c r="H2043" i="1"/>
  <c r="J2043" i="1" s="1"/>
  <c r="H2041" i="1"/>
  <c r="J2041" i="1" s="1"/>
  <c r="H2038" i="1"/>
  <c r="H2036" i="1"/>
  <c r="J2036" i="1" s="1"/>
  <c r="H2033" i="1"/>
  <c r="H2023" i="1"/>
  <c r="J2023" i="1" s="1"/>
  <c r="H2022" i="1"/>
  <c r="J2022" i="1" s="1"/>
  <c r="H2031" i="1"/>
  <c r="J2031" i="1" s="1"/>
  <c r="H2029" i="1"/>
  <c r="J2029" i="1" s="1"/>
  <c r="H2021" i="1"/>
  <c r="J2021" i="1" s="1"/>
  <c r="H2020" i="1"/>
  <c r="J2020" i="1" s="1"/>
  <c r="H2019" i="1"/>
  <c r="J2019" i="1" s="1"/>
  <c r="H2014" i="1"/>
  <c r="J2014" i="1" s="1"/>
  <c r="H2013" i="1"/>
  <c r="J2013" i="1" s="1"/>
  <c r="H2012" i="1"/>
  <c r="J2012" i="1" s="1"/>
  <c r="H2007" i="1"/>
  <c r="J2007" i="1" s="1"/>
  <c r="H2006" i="1"/>
  <c r="J2006" i="1" s="1"/>
  <c r="H2004" i="1"/>
  <c r="J2004" i="1" s="1"/>
  <c r="H2003" i="1"/>
  <c r="J2003" i="1" s="1"/>
  <c r="G2002" i="1"/>
  <c r="G2001" i="1"/>
  <c r="G2207" i="1" s="1"/>
  <c r="F2001" i="1"/>
  <c r="H1999" i="1"/>
  <c r="J1999" i="1" s="1"/>
  <c r="H1998" i="1"/>
  <c r="J1998" i="1" s="1"/>
  <c r="H1996" i="1"/>
  <c r="J1996" i="1" s="1"/>
  <c r="H1995" i="1"/>
  <c r="J1995" i="1" s="1"/>
  <c r="H1997" i="1"/>
  <c r="J1997" i="1" s="1"/>
  <c r="H1994" i="1"/>
  <c r="J1994" i="1" s="1"/>
  <c r="H1993" i="1"/>
  <c r="J1993" i="1" s="1"/>
  <c r="H1992" i="1"/>
  <c r="J1992" i="1" s="1"/>
  <c r="H1991" i="1"/>
  <c r="J1991" i="1" s="1"/>
  <c r="H1988" i="1"/>
  <c r="H1987" i="1"/>
  <c r="J1987" i="1" s="1"/>
  <c r="H1986" i="1"/>
  <c r="J1986" i="1" s="1"/>
  <c r="H1983" i="1"/>
  <c r="J1983" i="1" s="1"/>
  <c r="J1985" i="1"/>
  <c r="H1982" i="1"/>
  <c r="J1982" i="1" s="1"/>
  <c r="G1981" i="1"/>
  <c r="G1980" i="1"/>
  <c r="H1978" i="1"/>
  <c r="J1978" i="1" s="1"/>
  <c r="H1977" i="1"/>
  <c r="J1977" i="1" s="1"/>
  <c r="H1970" i="1"/>
  <c r="J1970" i="1" s="1"/>
  <c r="H1969" i="1"/>
  <c r="J1969" i="1" s="1"/>
  <c r="H1967" i="1"/>
  <c r="J1967" i="1" s="1"/>
  <c r="H1966" i="1"/>
  <c r="J1966" i="1" s="1"/>
  <c r="H1965" i="1"/>
  <c r="J1965" i="1" s="1"/>
  <c r="H1964" i="1"/>
  <c r="J1964" i="1" s="1"/>
  <c r="H1963" i="1"/>
  <c r="J1963" i="1" s="1"/>
  <c r="H1962" i="1"/>
  <c r="J1962" i="1" s="1"/>
  <c r="H1961" i="1"/>
  <c r="J1961" i="1" s="1"/>
  <c r="H1960" i="1"/>
  <c r="J1960" i="1" s="1"/>
  <c r="G1958" i="1"/>
  <c r="F1958" i="1"/>
  <c r="I1958" i="1" s="1"/>
  <c r="H1951" i="1"/>
  <c r="J1951" i="1" s="1"/>
  <c r="H1950" i="1"/>
  <c r="J1950" i="1" s="1"/>
  <c r="H1949" i="1"/>
  <c r="J1949" i="1" s="1"/>
  <c r="H1948" i="1"/>
  <c r="J1948" i="1" s="1"/>
  <c r="H1947" i="1"/>
  <c r="J1947" i="1" s="1"/>
  <c r="H1946" i="1"/>
  <c r="J1946" i="1" s="1"/>
  <c r="G1944" i="1"/>
  <c r="F1944" i="1"/>
  <c r="I1944" i="1" s="1"/>
  <c r="H1943" i="1"/>
  <c r="H1942" i="1"/>
  <c r="J1942" i="1" s="1"/>
  <c r="H1941" i="1"/>
  <c r="J1941" i="1" s="1"/>
  <c r="J1939" i="1"/>
  <c r="H1940" i="1"/>
  <c r="J1940" i="1" s="1"/>
  <c r="H1937" i="1"/>
  <c r="J1937" i="1" s="1"/>
  <c r="H1936" i="1"/>
  <c r="J1936" i="1" s="1"/>
  <c r="H1935" i="1"/>
  <c r="J1935" i="1" s="1"/>
  <c r="H1933" i="1"/>
  <c r="J1933" i="1" s="1"/>
  <c r="H1932" i="1"/>
  <c r="J1932" i="1" s="1"/>
  <c r="H1931" i="1"/>
  <c r="J1931" i="1" s="1"/>
  <c r="H1930" i="1"/>
  <c r="J1930" i="1" s="1"/>
  <c r="F1928" i="1"/>
  <c r="I1928" i="1" s="1"/>
  <c r="H1927" i="1"/>
  <c r="H1926" i="1"/>
  <c r="J1926" i="1" s="1"/>
  <c r="H1924" i="1"/>
  <c r="J1924" i="1" s="1"/>
  <c r="J1923" i="1"/>
  <c r="H1922" i="1"/>
  <c r="J1922" i="1" s="1"/>
  <c r="H1921" i="1"/>
  <c r="J1921" i="1" s="1"/>
  <c r="H1920" i="1"/>
  <c r="J1920" i="1" s="1"/>
  <c r="G1918" i="1"/>
  <c r="F1918" i="1"/>
  <c r="I1918" i="1" s="1"/>
  <c r="H1894" i="1"/>
  <c r="J1894" i="1" s="1"/>
  <c r="H1891" i="1"/>
  <c r="H1890" i="1"/>
  <c r="J1890" i="1" s="1"/>
  <c r="H1888" i="1"/>
  <c r="J1888" i="1" s="1"/>
  <c r="H1889" i="1"/>
  <c r="J1889" i="1" s="1"/>
  <c r="H1886" i="1"/>
  <c r="J1886" i="1" s="1"/>
  <c r="H1885" i="1"/>
  <c r="J1885" i="1" s="1"/>
  <c r="H1881" i="1"/>
  <c r="J1881" i="1" s="1"/>
  <c r="H1880" i="1"/>
  <c r="J1880" i="1" s="1"/>
  <c r="H1875" i="1"/>
  <c r="J1875" i="1" s="1"/>
  <c r="H1874" i="1"/>
  <c r="J1874" i="1" s="1"/>
  <c r="H1879" i="1"/>
  <c r="J1879" i="1" s="1"/>
  <c r="H1873" i="1"/>
  <c r="J1873" i="1" s="1"/>
  <c r="H1872" i="1"/>
  <c r="J1872" i="1" s="1"/>
  <c r="H1871" i="1"/>
  <c r="J1871" i="1" s="1"/>
  <c r="H1870" i="1"/>
  <c r="J1870" i="1" s="1"/>
  <c r="G1868" i="1"/>
  <c r="H1867" i="1"/>
  <c r="H1866" i="1"/>
  <c r="J1866" i="1" s="1"/>
  <c r="H1865" i="1"/>
  <c r="J1865" i="1" s="1"/>
  <c r="H1858" i="1"/>
  <c r="J1858" i="1" s="1"/>
  <c r="H1856" i="1"/>
  <c r="J1856" i="1" s="1"/>
  <c r="F1854" i="1"/>
  <c r="I1854" i="1" s="1"/>
  <c r="H1849" i="1"/>
  <c r="J1849" i="1" s="1"/>
  <c r="G1847" i="1"/>
  <c r="H1846" i="1"/>
  <c r="H1842" i="1"/>
  <c r="J1842" i="1" s="1"/>
  <c r="H1845" i="1"/>
  <c r="J1845" i="1" s="1"/>
  <c r="H1841" i="1"/>
  <c r="J1841" i="1" s="1"/>
  <c r="F1840" i="1"/>
  <c r="I1840" i="1" s="1"/>
  <c r="G1839" i="1"/>
  <c r="F1839" i="1"/>
  <c r="I1839" i="1" s="1"/>
  <c r="H1838" i="1"/>
  <c r="H1836" i="1"/>
  <c r="J1836" i="1" s="1"/>
  <c r="F1833" i="1"/>
  <c r="H1833" i="1" s="1"/>
  <c r="H1830" i="1"/>
  <c r="J1830" i="1" s="1"/>
  <c r="H1832" i="1"/>
  <c r="J1832" i="1" s="1"/>
  <c r="H1829" i="1"/>
  <c r="J1829" i="1" s="1"/>
  <c r="F1828" i="1"/>
  <c r="I1828" i="1" s="1"/>
  <c r="G1827" i="1"/>
  <c r="F1826" i="1"/>
  <c r="H1826" i="1" s="1"/>
  <c r="H1824" i="1"/>
  <c r="J1824" i="1" s="1"/>
  <c r="H1825" i="1"/>
  <c r="J1825" i="1" s="1"/>
  <c r="H1823" i="1"/>
  <c r="J1823" i="1" s="1"/>
  <c r="F1820" i="1"/>
  <c r="H1820" i="1" s="1"/>
  <c r="H1819" i="1"/>
  <c r="J1819" i="1" s="1"/>
  <c r="H1818" i="1"/>
  <c r="J1818" i="1" s="1"/>
  <c r="F1817" i="1"/>
  <c r="I1817" i="1" s="1"/>
  <c r="G1816" i="1"/>
  <c r="F1816" i="1"/>
  <c r="I1816" i="1" s="1"/>
  <c r="H1814" i="1"/>
  <c r="J1814" i="1" s="1"/>
  <c r="H1813" i="1"/>
  <c r="J1813" i="1" s="1"/>
  <c r="F1812" i="1"/>
  <c r="I1812" i="1" s="1"/>
  <c r="G1811" i="1"/>
  <c r="F1811" i="1"/>
  <c r="I1811" i="1" s="1"/>
  <c r="H1810" i="1"/>
  <c r="H1809" i="1"/>
  <c r="J1809" i="1" s="1"/>
  <c r="H1807" i="1"/>
  <c r="J1807" i="1" s="1"/>
  <c r="F1806" i="1"/>
  <c r="I1806" i="1" s="1"/>
  <c r="G1805" i="1"/>
  <c r="F1805" i="1"/>
  <c r="I1805" i="1" s="1"/>
  <c r="H1804" i="1"/>
  <c r="H1802" i="1"/>
  <c r="J1802" i="1" s="1"/>
  <c r="H1803" i="1"/>
  <c r="J1803" i="1" s="1"/>
  <c r="H1801" i="1"/>
  <c r="J1801" i="1" s="1"/>
  <c r="F1798" i="1"/>
  <c r="H1797" i="1"/>
  <c r="J1797" i="1" s="1"/>
  <c r="H1795" i="1"/>
  <c r="J1795" i="1" s="1"/>
  <c r="F1794" i="1"/>
  <c r="I1794" i="1" s="1"/>
  <c r="G1793" i="1"/>
  <c r="H1792" i="1"/>
  <c r="H1791" i="1"/>
  <c r="J1791" i="1" s="1"/>
  <c r="F1790" i="1"/>
  <c r="I1790" i="1" s="1"/>
  <c r="G1789" i="1"/>
  <c r="F1789" i="1"/>
  <c r="I1789" i="1" s="1"/>
  <c r="H1788" i="1"/>
  <c r="H1787" i="1"/>
  <c r="J1787" i="1" s="1"/>
  <c r="F1786" i="1"/>
  <c r="I1786" i="1" s="1"/>
  <c r="G1785" i="1"/>
  <c r="F1785" i="1"/>
  <c r="I1785" i="1" s="1"/>
  <c r="H1784" i="1"/>
  <c r="H1783" i="1"/>
  <c r="J1783" i="1" s="1"/>
  <c r="F1782" i="1"/>
  <c r="I1782" i="1" s="1"/>
  <c r="G1781" i="1"/>
  <c r="F1781" i="1"/>
  <c r="I1781" i="1" s="1"/>
  <c r="H1780" i="1"/>
  <c r="H1779" i="1"/>
  <c r="J1779" i="1" s="1"/>
  <c r="F1778" i="1"/>
  <c r="I1778" i="1" s="1"/>
  <c r="G1777" i="1"/>
  <c r="F1777" i="1"/>
  <c r="I1777" i="1" s="1"/>
  <c r="H1776" i="1"/>
  <c r="H1775" i="1"/>
  <c r="J1775" i="1" s="1"/>
  <c r="F1774" i="1"/>
  <c r="I1774" i="1" s="1"/>
  <c r="G1773" i="1"/>
  <c r="F1773" i="1"/>
  <c r="I1773" i="1" s="1"/>
  <c r="H1770" i="1"/>
  <c r="J1770" i="1" s="1"/>
  <c r="H1769" i="1"/>
  <c r="G1768" i="1"/>
  <c r="H1767" i="1"/>
  <c r="H1765" i="1"/>
  <c r="I1764" i="1"/>
  <c r="I1763" i="1"/>
  <c r="H1762" i="1"/>
  <c r="H1761" i="1"/>
  <c r="J1761" i="1" s="1"/>
  <c r="F1760" i="1"/>
  <c r="I1760" i="1" s="1"/>
  <c r="G1759" i="1"/>
  <c r="F1759" i="1"/>
  <c r="I1759" i="1" s="1"/>
  <c r="H1758" i="1"/>
  <c r="H1757" i="1"/>
  <c r="J1757" i="1" s="1"/>
  <c r="F1756" i="1"/>
  <c r="I1756" i="1" s="1"/>
  <c r="G1755" i="1"/>
  <c r="F1755" i="1"/>
  <c r="I1755" i="1" s="1"/>
  <c r="H1754" i="1"/>
  <c r="H1753" i="1"/>
  <c r="J1753" i="1" s="1"/>
  <c r="H1751" i="1"/>
  <c r="J1751" i="1" s="1"/>
  <c r="F1750" i="1"/>
  <c r="I1750" i="1" s="1"/>
  <c r="G1749" i="1"/>
  <c r="F1749" i="1"/>
  <c r="I1749" i="1" s="1"/>
  <c r="H1748" i="1"/>
  <c r="H1747" i="1"/>
  <c r="J1747" i="1" s="1"/>
  <c r="H1745" i="1"/>
  <c r="J1745" i="1" s="1"/>
  <c r="F1744" i="1"/>
  <c r="I1744" i="1" s="1"/>
  <c r="G1743" i="1"/>
  <c r="F1743" i="1"/>
  <c r="I1743" i="1" s="1"/>
  <c r="H1742" i="1"/>
  <c r="H1741" i="1"/>
  <c r="J1741" i="1" s="1"/>
  <c r="F1740" i="1"/>
  <c r="I1740" i="1" s="1"/>
  <c r="G1739" i="1"/>
  <c r="F1739" i="1"/>
  <c r="I1739" i="1" s="1"/>
  <c r="H1738" i="1"/>
  <c r="H1737" i="1"/>
  <c r="J1737" i="1" s="1"/>
  <c r="F1736" i="1"/>
  <c r="I1736" i="1" s="1"/>
  <c r="G1735" i="1"/>
  <c r="F1735" i="1"/>
  <c r="I1735" i="1" s="1"/>
  <c r="H1732" i="1"/>
  <c r="J1732" i="1" s="1"/>
  <c r="I1731" i="1"/>
  <c r="I1730" i="1"/>
  <c r="H1728" i="1"/>
  <c r="J1728" i="1" s="1"/>
  <c r="H1727" i="1"/>
  <c r="J1727" i="1" s="1"/>
  <c r="F1726" i="1"/>
  <c r="I1726" i="1" s="1"/>
  <c r="G1725" i="1"/>
  <c r="F1725" i="1"/>
  <c r="I1725" i="1" s="1"/>
  <c r="H1724" i="1"/>
  <c r="H1722" i="1"/>
  <c r="J1722" i="1" s="1"/>
  <c r="F1721" i="1"/>
  <c r="I1721" i="1" s="1"/>
  <c r="I1720" i="1"/>
  <c r="H1719" i="1"/>
  <c r="J1718" i="1"/>
  <c r="H1715" i="1"/>
  <c r="J1715" i="1" s="1"/>
  <c r="F1714" i="1"/>
  <c r="I1714" i="1" s="1"/>
  <c r="G1713" i="1"/>
  <c r="F1713" i="1"/>
  <c r="I1713" i="1" s="1"/>
  <c r="H1712" i="1"/>
  <c r="H1711" i="1"/>
  <c r="J1711" i="1" s="1"/>
  <c r="H1710" i="1"/>
  <c r="J1710" i="1" s="1"/>
  <c r="F1709" i="1"/>
  <c r="I1709" i="1" s="1"/>
  <c r="G1708" i="1"/>
  <c r="F1708" i="1"/>
  <c r="I1708" i="1" s="1"/>
  <c r="H1705" i="1"/>
  <c r="J1705" i="1" s="1"/>
  <c r="H1706" i="1"/>
  <c r="J1706" i="1" s="1"/>
  <c r="H1703" i="1"/>
  <c r="J1703" i="1" s="1"/>
  <c r="F1702" i="1"/>
  <c r="I1702" i="1" s="1"/>
  <c r="G1701" i="1"/>
  <c r="F1701" i="1"/>
  <c r="I1701" i="1" s="1"/>
  <c r="H1700" i="1"/>
  <c r="H1699" i="1"/>
  <c r="J1699" i="1" s="1"/>
  <c r="H1696" i="1"/>
  <c r="J1696" i="1" s="1"/>
  <c r="G1695" i="1"/>
  <c r="G1694" i="1"/>
  <c r="F1694" i="1"/>
  <c r="I1694" i="1" s="1"/>
  <c r="H1685" i="1"/>
  <c r="J1685" i="1" s="1"/>
  <c r="H1684" i="1"/>
  <c r="J1684" i="1" s="1"/>
  <c r="H1681" i="1"/>
  <c r="H1680" i="1"/>
  <c r="J1680" i="1" s="1"/>
  <c r="H1676" i="1"/>
  <c r="J1676" i="1" s="1"/>
  <c r="H1679" i="1"/>
  <c r="J1679" i="1" s="1"/>
  <c r="H1678" i="1"/>
  <c r="J1678" i="1" s="1"/>
  <c r="H1674" i="1"/>
  <c r="J1674" i="1" s="1"/>
  <c r="H1671" i="1"/>
  <c r="H1670" i="1"/>
  <c r="J1670" i="1" s="1"/>
  <c r="H1667" i="1"/>
  <c r="J1667" i="1" s="1"/>
  <c r="H1669" i="1"/>
  <c r="J1669" i="1" s="1"/>
  <c r="H1666" i="1"/>
  <c r="J1666" i="1" s="1"/>
  <c r="H1665" i="1"/>
  <c r="G1664" i="1"/>
  <c r="F1664" i="1"/>
  <c r="I1664" i="1" s="1"/>
  <c r="H1661" i="1"/>
  <c r="J1661" i="1" s="1"/>
  <c r="H1662" i="1"/>
  <c r="J1662" i="1" s="1"/>
  <c r="H1660" i="1"/>
  <c r="J1660" i="1" s="1"/>
  <c r="F1659" i="1"/>
  <c r="I1659" i="1" s="1"/>
  <c r="G1658" i="1"/>
  <c r="F1658" i="1"/>
  <c r="I1658" i="1" s="1"/>
  <c r="H1657" i="1"/>
  <c r="H1655" i="1"/>
  <c r="J1655" i="1" s="1"/>
  <c r="H1654" i="1"/>
  <c r="J1654" i="1" s="1"/>
  <c r="H1652" i="1"/>
  <c r="J1652" i="1" s="1"/>
  <c r="H1649" i="1"/>
  <c r="H1648" i="1"/>
  <c r="J1648" i="1" s="1"/>
  <c r="H1647" i="1"/>
  <c r="J1647" i="1" s="1"/>
  <c r="H1646" i="1"/>
  <c r="J1646" i="1" s="1"/>
  <c r="F1645" i="1"/>
  <c r="I1645" i="1" s="1"/>
  <c r="G1644" i="1"/>
  <c r="F1644" i="1"/>
  <c r="I1644" i="1" s="1"/>
  <c r="H1643" i="1"/>
  <c r="H1642" i="1"/>
  <c r="J1642" i="1" s="1"/>
  <c r="H1641" i="1"/>
  <c r="J1641" i="1" s="1"/>
  <c r="H1639" i="1"/>
  <c r="J1639" i="1" s="1"/>
  <c r="H1640" i="1"/>
  <c r="J1640" i="1" s="1"/>
  <c r="H1637" i="1"/>
  <c r="J1637" i="1" s="1"/>
  <c r="G1636" i="1"/>
  <c r="G1635" i="1"/>
  <c r="F1635" i="1"/>
  <c r="I1635" i="1" s="1"/>
  <c r="H1634" i="1"/>
  <c r="H1633" i="1"/>
  <c r="J1633" i="1" s="1"/>
  <c r="H1632" i="1"/>
  <c r="J1632" i="1" s="1"/>
  <c r="H1631" i="1"/>
  <c r="J1631" i="1" s="1"/>
  <c r="F1630" i="1"/>
  <c r="I1630" i="1" s="1"/>
  <c r="G1629" i="1"/>
  <c r="F1629" i="1"/>
  <c r="I1629" i="1" s="1"/>
  <c r="H1627" i="1"/>
  <c r="J1627" i="1" s="1"/>
  <c r="H1624" i="1"/>
  <c r="J1624" i="1" s="1"/>
  <c r="F1623" i="1"/>
  <c r="I1623" i="1" s="1"/>
  <c r="G1622" i="1"/>
  <c r="F1622" i="1"/>
  <c r="I1622" i="1" s="1"/>
  <c r="H1619" i="1"/>
  <c r="J1619" i="1" s="1"/>
  <c r="H1618" i="1"/>
  <c r="J1618" i="1" s="1"/>
  <c r="H1617" i="1"/>
  <c r="G1616" i="1"/>
  <c r="H1615" i="1"/>
  <c r="H1614" i="1"/>
  <c r="J1614" i="1" s="1"/>
  <c r="H1610" i="1"/>
  <c r="J1610" i="1" s="1"/>
  <c r="H1609" i="1"/>
  <c r="J1609" i="1" s="1"/>
  <c r="H1605" i="1"/>
  <c r="J1605" i="1" s="1"/>
  <c r="H1602" i="1"/>
  <c r="J1602" i="1" s="1"/>
  <c r="H1599" i="1"/>
  <c r="J1597" i="1"/>
  <c r="H1594" i="1"/>
  <c r="H1593" i="1"/>
  <c r="J1593" i="1" s="1"/>
  <c r="H1592" i="1"/>
  <c r="J1592" i="1" s="1"/>
  <c r="F1591" i="1"/>
  <c r="I1591" i="1" s="1"/>
  <c r="G1590" i="1"/>
  <c r="F1590" i="1"/>
  <c r="I1590" i="1" s="1"/>
  <c r="H1589" i="1"/>
  <c r="H1587" i="1"/>
  <c r="J1587" i="1" s="1"/>
  <c r="H1586" i="1"/>
  <c r="J1586" i="1" s="1"/>
  <c r="H1585" i="1"/>
  <c r="J1585" i="1" s="1"/>
  <c r="H1582" i="1"/>
  <c r="H1581" i="1"/>
  <c r="J1581" i="1" s="1"/>
  <c r="H1577" i="1"/>
  <c r="J1577" i="1" s="1"/>
  <c r="H1576" i="1"/>
  <c r="J1576" i="1" s="1"/>
  <c r="H1573" i="1"/>
  <c r="H1572" i="1"/>
  <c r="J1572" i="1" s="1"/>
  <c r="H1571" i="1"/>
  <c r="J1571" i="1" s="1"/>
  <c r="H1567" i="1"/>
  <c r="J1567" i="1" s="1"/>
  <c r="H1566" i="1"/>
  <c r="G1565" i="1"/>
  <c r="H1564" i="1"/>
  <c r="H1563" i="1"/>
  <c r="J1563" i="1" s="1"/>
  <c r="H1558" i="1"/>
  <c r="J1558" i="1" s="1"/>
  <c r="H1562" i="1"/>
  <c r="J1562" i="1" s="1"/>
  <c r="H1557" i="1"/>
  <c r="J1557" i="1" s="1"/>
  <c r="H1556" i="1"/>
  <c r="G1555" i="1"/>
  <c r="F1555" i="1"/>
  <c r="I1555" i="1" s="1"/>
  <c r="H1554" i="1"/>
  <c r="J1553" i="1"/>
  <c r="H1550" i="1"/>
  <c r="J1550" i="1" s="1"/>
  <c r="H1549" i="1"/>
  <c r="J1549" i="1" s="1"/>
  <c r="H1548" i="1"/>
  <c r="G1547" i="1"/>
  <c r="H1546" i="1"/>
  <c r="H1543" i="1"/>
  <c r="J1543" i="1" s="1"/>
  <c r="H1542" i="1"/>
  <c r="J1542" i="1" s="1"/>
  <c r="G1540" i="1"/>
  <c r="H1535" i="1"/>
  <c r="J1535" i="1" s="1"/>
  <c r="H1536" i="1"/>
  <c r="J1536" i="1" s="1"/>
  <c r="H1534" i="1"/>
  <c r="J1534" i="1" s="1"/>
  <c r="H1533" i="1"/>
  <c r="H1522" i="1"/>
  <c r="H1520" i="1"/>
  <c r="J1520" i="1" s="1"/>
  <c r="H1519" i="1"/>
  <c r="J1519" i="1" s="1"/>
  <c r="H1515" i="1"/>
  <c r="J1515" i="1" s="1"/>
  <c r="H1513" i="1"/>
  <c r="J1513" i="1" s="1"/>
  <c r="H1512" i="1"/>
  <c r="J1512" i="1" s="1"/>
  <c r="F1511" i="1"/>
  <c r="I1511" i="1" s="1"/>
  <c r="G1510" i="1"/>
  <c r="G2206" i="1" s="1"/>
  <c r="F1510" i="1"/>
  <c r="H1504" i="1"/>
  <c r="J1504" i="1" s="1"/>
  <c r="H1508" i="1"/>
  <c r="J1508" i="1" s="1"/>
  <c r="H1507" i="1"/>
  <c r="J1507" i="1" s="1"/>
  <c r="H1506" i="1"/>
  <c r="J1506" i="1" s="1"/>
  <c r="H1502" i="1"/>
  <c r="J1502" i="1" s="1"/>
  <c r="F1501" i="1"/>
  <c r="I1501" i="1" s="1"/>
  <c r="G1500" i="1"/>
  <c r="F1500" i="1"/>
  <c r="I1500" i="1" s="1"/>
  <c r="H1498" i="1"/>
  <c r="J1498" i="1" s="1"/>
  <c r="H1491" i="1"/>
  <c r="J1491" i="1" s="1"/>
  <c r="F1490" i="1"/>
  <c r="I1490" i="1" s="1"/>
  <c r="G1489" i="1"/>
  <c r="F1489" i="1"/>
  <c r="I1489" i="1" s="1"/>
  <c r="H1486" i="1"/>
  <c r="J1486" i="1" s="1"/>
  <c r="H1485" i="1"/>
  <c r="J1485" i="1" s="1"/>
  <c r="H1479" i="1"/>
  <c r="J1479" i="1" s="1"/>
  <c r="H1475" i="1"/>
  <c r="J1475" i="1" s="1"/>
  <c r="H1472" i="1"/>
  <c r="J1472" i="1" s="1"/>
  <c r="H1474" i="1"/>
  <c r="J1474" i="1" s="1"/>
  <c r="H1473" i="1"/>
  <c r="J1473" i="1" s="1"/>
  <c r="H1470" i="1"/>
  <c r="J1470" i="1" s="1"/>
  <c r="G1469" i="1"/>
  <c r="F1469" i="1"/>
  <c r="I1469" i="1" s="1"/>
  <c r="G1468" i="1"/>
  <c r="F1468" i="1"/>
  <c r="I1468" i="1" s="1"/>
  <c r="H1467" i="1"/>
  <c r="H1466" i="1"/>
  <c r="J1466" i="1" s="1"/>
  <c r="H1465" i="1"/>
  <c r="J1465" i="1" s="1"/>
  <c r="H1459" i="1"/>
  <c r="J1459" i="1" s="1"/>
  <c r="H1456" i="1"/>
  <c r="H1449" i="1"/>
  <c r="J1449" i="1" s="1"/>
  <c r="H1454" i="1"/>
  <c r="J1454" i="1" s="1"/>
  <c r="H1455" i="1"/>
  <c r="J1455" i="1" s="1"/>
  <c r="H1450" i="1"/>
  <c r="J1450" i="1" s="1"/>
  <c r="H1448" i="1"/>
  <c r="J1448" i="1" s="1"/>
  <c r="G1447" i="1"/>
  <c r="G1446" i="1"/>
  <c r="F1446" i="1"/>
  <c r="I1446" i="1" s="1"/>
  <c r="H1444" i="1"/>
  <c r="J1444" i="1" s="1"/>
  <c r="H1443" i="1"/>
  <c r="J1443" i="1" s="1"/>
  <c r="H1439" i="1"/>
  <c r="J1439" i="1" s="1"/>
  <c r="H1437" i="1"/>
  <c r="J1437" i="1" s="1"/>
  <c r="G1436" i="1"/>
  <c r="G1435" i="1"/>
  <c r="F1435" i="1"/>
  <c r="I1435" i="1" s="1"/>
  <c r="H1434" i="1"/>
  <c r="H1433" i="1"/>
  <c r="J1433" i="1" s="1"/>
  <c r="H1430" i="1"/>
  <c r="J1430" i="1" s="1"/>
  <c r="H1429" i="1"/>
  <c r="J1429" i="1" s="1"/>
  <c r="H1432" i="1"/>
  <c r="J1432" i="1" s="1"/>
  <c r="H1427" i="1"/>
  <c r="J1427" i="1" s="1"/>
  <c r="H1426" i="1"/>
  <c r="J1426" i="1" s="1"/>
  <c r="F1425" i="1"/>
  <c r="I1425" i="1" s="1"/>
  <c r="G1424" i="1"/>
  <c r="F1424" i="1"/>
  <c r="I1424" i="1" s="1"/>
  <c r="H1423" i="1"/>
  <c r="H1420" i="1"/>
  <c r="J1420" i="1" s="1"/>
  <c r="F1419" i="1"/>
  <c r="I1419" i="1" s="1"/>
  <c r="G1418" i="1"/>
  <c r="F1418" i="1"/>
  <c r="I1418" i="1" s="1"/>
  <c r="H1413" i="1"/>
  <c r="J1413" i="1" s="1"/>
  <c r="H1412" i="1"/>
  <c r="G1411" i="1"/>
  <c r="F1411" i="1"/>
  <c r="I1411" i="1" s="1"/>
  <c r="H1409" i="1"/>
  <c r="J1409" i="1" s="1"/>
  <c r="H1404" i="1"/>
  <c r="J1404" i="1" s="1"/>
  <c r="H1405" i="1"/>
  <c r="J1405" i="1" s="1"/>
  <c r="H1408" i="1"/>
  <c r="J1408" i="1" s="1"/>
  <c r="H1403" i="1"/>
  <c r="J1403" i="1" s="1"/>
  <c r="G1402" i="1"/>
  <c r="F1402" i="1"/>
  <c r="I1402" i="1" s="1"/>
  <c r="G1401" i="1"/>
  <c r="F1401" i="1"/>
  <c r="I1401" i="1" s="1"/>
  <c r="H1400" i="1"/>
  <c r="H1399" i="1"/>
  <c r="J1399" i="1" s="1"/>
  <c r="H1398" i="1"/>
  <c r="J1398" i="1" s="1"/>
  <c r="H1395" i="1"/>
  <c r="J1395" i="1" s="1"/>
  <c r="H1394" i="1"/>
  <c r="G1393" i="1"/>
  <c r="H1392" i="1"/>
  <c r="H1380" i="1"/>
  <c r="J1380" i="1" s="1"/>
  <c r="H1367" i="1"/>
  <c r="J1367" i="1" s="1"/>
  <c r="H1359" i="1"/>
  <c r="J1359" i="1" s="1"/>
  <c r="F1358" i="1"/>
  <c r="I1358" i="1" s="1"/>
  <c r="G1357" i="1"/>
  <c r="F1357" i="1"/>
  <c r="I1357" i="1" s="1"/>
  <c r="H1356" i="1"/>
  <c r="H1352" i="1"/>
  <c r="J1352" i="1" s="1"/>
  <c r="H1351" i="1"/>
  <c r="J1351" i="1" s="1"/>
  <c r="H1349" i="1"/>
  <c r="J1349" i="1" s="1"/>
  <c r="H1341" i="1"/>
  <c r="J1341" i="1" s="1"/>
  <c r="H1340" i="1"/>
  <c r="G1339" i="1"/>
  <c r="F1339" i="1"/>
  <c r="I1339" i="1" s="1"/>
  <c r="H1332" i="1"/>
  <c r="J1332" i="1" s="1"/>
  <c r="H1331" i="1"/>
  <c r="J1331" i="1" s="1"/>
  <c r="H1330" i="1"/>
  <c r="J1330" i="1" s="1"/>
  <c r="H1328" i="1"/>
  <c r="J1328" i="1" s="1"/>
  <c r="G1326" i="1"/>
  <c r="F1326" i="1"/>
  <c r="I1326" i="1" s="1"/>
  <c r="H1317" i="1"/>
  <c r="J1317" i="1" s="1"/>
  <c r="F1316" i="1"/>
  <c r="I1316" i="1" s="1"/>
  <c r="H1305" i="1"/>
  <c r="J1305" i="1" s="1"/>
  <c r="G1303" i="1"/>
  <c r="H1295" i="1"/>
  <c r="J1295" i="1" s="1"/>
  <c r="F1294" i="1"/>
  <c r="I1294" i="1" s="1"/>
  <c r="G1293" i="1"/>
  <c r="F1293" i="1"/>
  <c r="I1293" i="1" s="1"/>
  <c r="H1292" i="1"/>
  <c r="H1283" i="1"/>
  <c r="J1283" i="1" s="1"/>
  <c r="H1284" i="1"/>
  <c r="J1284" i="1" s="1"/>
  <c r="H1282" i="1"/>
  <c r="J1282" i="1" s="1"/>
  <c r="H1279" i="1"/>
  <c r="H1277" i="1"/>
  <c r="J1277" i="1" s="1"/>
  <c r="H1271" i="1"/>
  <c r="J1271" i="1" s="1"/>
  <c r="H1267" i="1"/>
  <c r="J1267" i="1" s="1"/>
  <c r="H1260" i="1"/>
  <c r="J1260" i="1" s="1"/>
  <c r="G1258" i="1"/>
  <c r="F1258" i="1"/>
  <c r="I1258" i="1" s="1"/>
  <c r="H1248" i="1"/>
  <c r="J1248" i="1" s="1"/>
  <c r="H1237" i="1"/>
  <c r="J1237" i="1" s="1"/>
  <c r="H1239" i="1"/>
  <c r="J1239" i="1" s="1"/>
  <c r="H1236" i="1"/>
  <c r="J1236" i="1" s="1"/>
  <c r="F1235" i="1"/>
  <c r="I1235" i="1" s="1"/>
  <c r="G1234" i="1"/>
  <c r="F1234" i="1"/>
  <c r="I1234" i="1" s="1"/>
  <c r="H1233" i="1"/>
  <c r="H1222" i="1"/>
  <c r="J1222" i="1" s="1"/>
  <c r="H1221" i="1"/>
  <c r="G1220" i="1"/>
  <c r="F1220" i="1"/>
  <c r="I1220" i="1" s="1"/>
  <c r="H1219" i="1"/>
  <c r="H1213" i="1"/>
  <c r="J1213" i="1" s="1"/>
  <c r="F1212" i="1"/>
  <c r="I1212" i="1" s="1"/>
  <c r="G1211" i="1"/>
  <c r="F1211" i="1"/>
  <c r="I1211" i="1" s="1"/>
  <c r="H1210" i="1"/>
  <c r="H1209" i="1"/>
  <c r="J1209" i="1" s="1"/>
  <c r="H1208" i="1"/>
  <c r="J1208" i="1" s="1"/>
  <c r="H1202" i="1"/>
  <c r="J1202" i="1" s="1"/>
  <c r="H1201" i="1"/>
  <c r="G1200" i="1"/>
  <c r="F1200" i="1"/>
  <c r="I1200" i="1" s="1"/>
  <c r="H1188" i="1"/>
  <c r="J1188" i="1" s="1"/>
  <c r="H1184" i="1"/>
  <c r="J1184" i="1" s="1"/>
  <c r="H1177" i="1"/>
  <c r="J1177" i="1" s="1"/>
  <c r="F1176" i="1"/>
  <c r="I1176" i="1" s="1"/>
  <c r="G1175" i="1"/>
  <c r="F1175" i="1"/>
  <c r="I1175" i="1" s="1"/>
  <c r="H1174" i="1"/>
  <c r="H1164" i="1"/>
  <c r="J1164" i="1" s="1"/>
  <c r="F1163" i="1"/>
  <c r="I1163" i="1" s="1"/>
  <c r="G1162" i="1"/>
  <c r="F1162" i="1"/>
  <c r="I1162" i="1" s="1"/>
  <c r="H1160" i="1"/>
  <c r="J1160" i="1" s="1"/>
  <c r="H1158" i="1"/>
  <c r="J1158" i="1" s="1"/>
  <c r="H1153" i="1"/>
  <c r="J1153" i="1" s="1"/>
  <c r="F1152" i="1"/>
  <c r="I1152" i="1" s="1"/>
  <c r="G1151" i="1"/>
  <c r="F1151" i="1"/>
  <c r="I1151" i="1" s="1"/>
  <c r="H1150" i="1"/>
  <c r="H1141" i="1"/>
  <c r="J1141" i="1" s="1"/>
  <c r="F1140" i="1"/>
  <c r="I1140" i="1" s="1"/>
  <c r="G1139" i="1"/>
  <c r="F1139" i="1"/>
  <c r="I1139" i="1" s="1"/>
  <c r="H1136" i="1"/>
  <c r="J1136" i="1" s="1"/>
  <c r="H1131" i="1"/>
  <c r="J1131" i="1" s="1"/>
  <c r="H1127" i="1"/>
  <c r="J1127" i="1" s="1"/>
  <c r="H1122" i="1"/>
  <c r="J1122" i="1" s="1"/>
  <c r="H1121" i="1"/>
  <c r="G1120" i="1"/>
  <c r="F1120" i="1"/>
  <c r="I1120" i="1" s="1"/>
  <c r="H1118" i="1"/>
  <c r="J1118" i="1" s="1"/>
  <c r="H1116" i="1"/>
  <c r="J1116" i="1" s="1"/>
  <c r="H1114" i="1"/>
  <c r="J1114" i="1" s="1"/>
  <c r="F1113" i="1"/>
  <c r="I1113" i="1" s="1"/>
  <c r="G1112" i="1"/>
  <c r="F1112" i="1"/>
  <c r="I1112" i="1" s="1"/>
  <c r="H1109" i="1"/>
  <c r="J1109" i="1" s="1"/>
  <c r="H1105" i="1"/>
  <c r="J1105" i="1" s="1"/>
  <c r="F1104" i="1"/>
  <c r="I1104" i="1" s="1"/>
  <c r="I1103" i="1"/>
  <c r="H1097" i="1"/>
  <c r="J1097" i="1" s="1"/>
  <c r="F1096" i="1"/>
  <c r="I1096" i="1" s="1"/>
  <c r="G1095" i="1"/>
  <c r="F1095" i="1"/>
  <c r="I1095" i="1" s="1"/>
  <c r="J1093" i="1"/>
  <c r="H1091" i="1"/>
  <c r="J1091" i="1" s="1"/>
  <c r="F1090" i="1"/>
  <c r="I1090" i="1" s="1"/>
  <c r="G1089" i="1"/>
  <c r="F1089" i="1"/>
  <c r="I1089" i="1" s="1"/>
  <c r="H1088" i="1"/>
  <c r="H1083" i="1"/>
  <c r="J1083" i="1" s="1"/>
  <c r="F1080" i="1"/>
  <c r="H1080" i="1" s="1"/>
  <c r="H1072" i="1"/>
  <c r="J1072" i="1" s="1"/>
  <c r="H1069" i="1"/>
  <c r="H1068" i="1"/>
  <c r="J1068" i="1" s="1"/>
  <c r="H1065" i="1"/>
  <c r="J1065" i="1" s="1"/>
  <c r="F1064" i="1"/>
  <c r="I1064" i="1" s="1"/>
  <c r="G1063" i="1"/>
  <c r="F1063" i="1"/>
  <c r="I1063" i="1" s="1"/>
  <c r="H1062" i="1"/>
  <c r="H1061" i="1"/>
  <c r="J1061" i="1" s="1"/>
  <c r="H1057" i="1"/>
  <c r="J1057" i="1" s="1"/>
  <c r="H1056" i="1"/>
  <c r="J1056" i="1" s="1"/>
  <c r="H1059" i="1"/>
  <c r="J1059" i="1" s="1"/>
  <c r="H1054" i="1"/>
  <c r="J1054" i="1" s="1"/>
  <c r="F1053" i="1"/>
  <c r="I1053" i="1" s="1"/>
  <c r="G1052" i="1"/>
  <c r="F1052" i="1"/>
  <c r="I1052" i="1" s="1"/>
  <c r="H1046" i="1"/>
  <c r="J1046" i="1" s="1"/>
  <c r="F1045" i="1"/>
  <c r="I1045" i="1" s="1"/>
  <c r="I1044" i="1"/>
  <c r="H1033" i="1"/>
  <c r="J1033" i="1" s="1"/>
  <c r="H1029" i="1"/>
  <c r="J1029" i="1" s="1"/>
  <c r="H1025" i="1"/>
  <c r="J1025" i="1" s="1"/>
  <c r="G1024" i="1"/>
  <c r="F1024" i="1"/>
  <c r="I1024" i="1" s="1"/>
  <c r="G1023" i="1"/>
  <c r="F1023" i="1"/>
  <c r="I1023" i="1" s="1"/>
  <c r="H1022" i="1"/>
  <c r="H1021" i="1"/>
  <c r="J1021" i="1" s="1"/>
  <c r="H1017" i="1"/>
  <c r="J1017" i="1" s="1"/>
  <c r="F1016" i="1"/>
  <c r="I1016" i="1" s="1"/>
  <c r="G1015" i="1"/>
  <c r="F1015" i="1"/>
  <c r="H1007" i="1"/>
  <c r="J1007" i="1" s="1"/>
  <c r="H999" i="1"/>
  <c r="J999" i="1" s="1"/>
  <c r="F998" i="1"/>
  <c r="I998" i="1" s="1"/>
  <c r="G997" i="1"/>
  <c r="F997" i="1"/>
  <c r="I997" i="1" s="1"/>
  <c r="H994" i="1"/>
  <c r="J994" i="1" s="1"/>
  <c r="H995" i="1"/>
  <c r="J995" i="1" s="1"/>
  <c r="H991" i="1"/>
  <c r="J991" i="1" s="1"/>
  <c r="H990" i="1"/>
  <c r="J990" i="1" s="1"/>
  <c r="G988" i="1"/>
  <c r="F988" i="1"/>
  <c r="I988" i="1" s="1"/>
  <c r="H987" i="1"/>
  <c r="H980" i="1"/>
  <c r="J980" i="1" s="1"/>
  <c r="G979" i="1"/>
  <c r="G978" i="1"/>
  <c r="F978" i="1"/>
  <c r="I978" i="1" s="1"/>
  <c r="H971" i="1"/>
  <c r="J971" i="1" s="1"/>
  <c r="H962" i="1"/>
  <c r="J962" i="1" s="1"/>
  <c r="H961" i="1"/>
  <c r="J961" i="1" s="1"/>
  <c r="H952" i="1"/>
  <c r="J952" i="1" s="1"/>
  <c r="H940" i="1"/>
  <c r="J940" i="1" s="1"/>
  <c r="H936" i="1"/>
  <c r="J936" i="1" s="1"/>
  <c r="H933" i="1"/>
  <c r="J933" i="1" s="1"/>
  <c r="H935" i="1"/>
  <c r="J935" i="1" s="1"/>
  <c r="H930" i="1"/>
  <c r="J930" i="1" s="1"/>
  <c r="F929" i="1"/>
  <c r="I929" i="1" s="1"/>
  <c r="G928" i="1"/>
  <c r="F928" i="1"/>
  <c r="I928" i="1" s="1"/>
  <c r="H921" i="1"/>
  <c r="J921" i="1" s="1"/>
  <c r="H919" i="1"/>
  <c r="J919" i="1" s="1"/>
  <c r="G917" i="1"/>
  <c r="F917" i="1"/>
  <c r="I917" i="1" s="1"/>
  <c r="H916" i="1"/>
  <c r="H912" i="1"/>
  <c r="J912" i="1" s="1"/>
  <c r="H915" i="1"/>
  <c r="J915" i="1" s="1"/>
  <c r="H914" i="1"/>
  <c r="J914" i="1" s="1"/>
  <c r="H910" i="1"/>
  <c r="J910" i="1" s="1"/>
  <c r="G908" i="1"/>
  <c r="G895" i="1" s="1"/>
  <c r="F908" i="1"/>
  <c r="I908" i="1" s="1"/>
  <c r="H891" i="1"/>
  <c r="J891" i="1" s="1"/>
  <c r="H887" i="1"/>
  <c r="J887" i="1" s="1"/>
  <c r="H890" i="1"/>
  <c r="J890" i="1" s="1"/>
  <c r="H886" i="1"/>
  <c r="J886" i="1" s="1"/>
  <c r="H885" i="1"/>
  <c r="J885" i="1" s="1"/>
  <c r="H884" i="1"/>
  <c r="J884" i="1" s="1"/>
  <c r="H873" i="1"/>
  <c r="J873" i="1" s="1"/>
  <c r="G871" i="1"/>
  <c r="F871" i="1"/>
  <c r="I871" i="1" s="1"/>
  <c r="H868" i="1"/>
  <c r="J868" i="1" s="1"/>
  <c r="H867" i="1"/>
  <c r="J867" i="1" s="1"/>
  <c r="H863" i="1"/>
  <c r="J863" i="1" s="1"/>
  <c r="H862" i="1"/>
  <c r="J862" i="1" s="1"/>
  <c r="H855" i="1"/>
  <c r="J855" i="1" s="1"/>
  <c r="H858" i="1"/>
  <c r="J858" i="1" s="1"/>
  <c r="H857" i="1"/>
  <c r="J857" i="1" s="1"/>
  <c r="H854" i="1"/>
  <c r="J854" i="1" s="1"/>
  <c r="H852" i="1"/>
  <c r="J852" i="1" s="1"/>
  <c r="H850" i="1"/>
  <c r="J850" i="1" s="1"/>
  <c r="F849" i="1"/>
  <c r="I849" i="1" s="1"/>
  <c r="G848" i="1"/>
  <c r="F848" i="1"/>
  <c r="I848" i="1" s="1"/>
  <c r="H846" i="1"/>
  <c r="J846" i="1" s="1"/>
  <c r="H845" i="1"/>
  <c r="J845" i="1" s="1"/>
  <c r="H836" i="1"/>
  <c r="J836" i="1" s="1"/>
  <c r="G835" i="1"/>
  <c r="F835" i="1"/>
  <c r="I835" i="1" s="1"/>
  <c r="G834" i="1"/>
  <c r="F834" i="1"/>
  <c r="I834" i="1" s="1"/>
  <c r="H832" i="1"/>
  <c r="J832" i="1" s="1"/>
  <c r="H831" i="1"/>
  <c r="J831" i="1" s="1"/>
  <c r="H830" i="1"/>
  <c r="J830" i="1" s="1"/>
  <c r="H826" i="1"/>
  <c r="J826" i="1" s="1"/>
  <c r="G825" i="1"/>
  <c r="G824" i="1"/>
  <c r="F824" i="1"/>
  <c r="I824" i="1" s="1"/>
  <c r="H822" i="1"/>
  <c r="J822" i="1" s="1"/>
  <c r="H821" i="1"/>
  <c r="J821" i="1" s="1"/>
  <c r="H818" i="1"/>
  <c r="J818" i="1" s="1"/>
  <c r="H816" i="1"/>
  <c r="J816" i="1" s="1"/>
  <c r="F815" i="1"/>
  <c r="I815" i="1" s="1"/>
  <c r="G814" i="1"/>
  <c r="F814" i="1"/>
  <c r="I814" i="1" s="1"/>
  <c r="H812" i="1"/>
  <c r="J812" i="1" s="1"/>
  <c r="H811" i="1"/>
  <c r="J811" i="1" s="1"/>
  <c r="H806" i="1"/>
  <c r="J806" i="1" s="1"/>
  <c r="G804" i="1"/>
  <c r="F804" i="1"/>
  <c r="I804" i="1" s="1"/>
  <c r="H795" i="1"/>
  <c r="J795" i="1" s="1"/>
  <c r="G793" i="1"/>
  <c r="F793" i="1"/>
  <c r="I793" i="1" s="1"/>
  <c r="H783" i="1"/>
  <c r="J783" i="1" s="1"/>
  <c r="G781" i="1"/>
  <c r="F781" i="1"/>
  <c r="I781" i="1" s="1"/>
  <c r="H779" i="1"/>
  <c r="J779" i="1" s="1"/>
  <c r="H778" i="1"/>
  <c r="J778" i="1" s="1"/>
  <c r="H775" i="1"/>
  <c r="J775" i="1" s="1"/>
  <c r="H773" i="1"/>
  <c r="J773" i="1" s="1"/>
  <c r="G772" i="1"/>
  <c r="G771" i="1"/>
  <c r="F771" i="1"/>
  <c r="I771" i="1" s="1"/>
  <c r="H768" i="1"/>
  <c r="J768" i="1" s="1"/>
  <c r="H767" i="1"/>
  <c r="J767" i="1" s="1"/>
  <c r="H760" i="1"/>
  <c r="J760" i="1" s="1"/>
  <c r="G759" i="1"/>
  <c r="H747" i="1"/>
  <c r="J747" i="1" s="1"/>
  <c r="G746" i="1"/>
  <c r="H743" i="1"/>
  <c r="J743" i="1" s="1"/>
  <c r="H739" i="1"/>
  <c r="J739" i="1" s="1"/>
  <c r="H738" i="1"/>
  <c r="J738" i="1" s="1"/>
  <c r="H742" i="1"/>
  <c r="J742" i="1" s="1"/>
  <c r="H737" i="1"/>
  <c r="J737" i="1" s="1"/>
  <c r="H735" i="1"/>
  <c r="J735" i="1" s="1"/>
  <c r="F734" i="1"/>
  <c r="I734" i="1" s="1"/>
  <c r="G733" i="1"/>
  <c r="F733" i="1"/>
  <c r="I733" i="1" s="1"/>
  <c r="H731" i="1"/>
  <c r="J731" i="1" s="1"/>
  <c r="H730" i="1"/>
  <c r="J730" i="1" s="1"/>
  <c r="H726" i="1"/>
  <c r="J726" i="1" s="1"/>
  <c r="H724" i="1"/>
  <c r="J724" i="1" s="1"/>
  <c r="G723" i="1"/>
  <c r="G722" i="1"/>
  <c r="F722" i="1"/>
  <c r="I722" i="1" s="1"/>
  <c r="H719" i="1"/>
  <c r="J719" i="1" s="1"/>
  <c r="H718" i="1"/>
  <c r="J718" i="1" s="1"/>
  <c r="H717" i="1"/>
  <c r="J717" i="1" s="1"/>
  <c r="H715" i="1"/>
  <c r="J715" i="1" s="1"/>
  <c r="I713" i="1"/>
  <c r="H710" i="1"/>
  <c r="J710" i="1" s="1"/>
  <c r="H703" i="1"/>
  <c r="J703" i="1" s="1"/>
  <c r="F702" i="1"/>
  <c r="I702" i="1" s="1"/>
  <c r="G701" i="1"/>
  <c r="F701" i="1"/>
  <c r="I701" i="1" s="1"/>
  <c r="H699" i="1"/>
  <c r="J699" i="1" s="1"/>
  <c r="H698" i="1"/>
  <c r="J698" i="1" s="1"/>
  <c r="H695" i="1"/>
  <c r="J695" i="1" s="1"/>
  <c r="G694" i="1"/>
  <c r="G693" i="1"/>
  <c r="H691" i="1"/>
  <c r="J691" i="1" s="1"/>
  <c r="H683" i="1"/>
  <c r="J683" i="1" s="1"/>
  <c r="H682" i="1"/>
  <c r="J682" i="1" s="1"/>
  <c r="F680" i="1"/>
  <c r="I680" i="1" s="1"/>
  <c r="H678" i="1"/>
  <c r="J678" i="1" s="1"/>
  <c r="H675" i="1"/>
  <c r="J675" i="1" s="1"/>
  <c r="F674" i="1"/>
  <c r="I674" i="1" s="1"/>
  <c r="H673" i="1"/>
  <c r="J673" i="1" s="1"/>
  <c r="H664" i="1"/>
  <c r="J664" i="1" s="1"/>
  <c r="H660" i="1"/>
  <c r="J660" i="1" s="1"/>
  <c r="H656" i="1"/>
  <c r="J656" i="1" s="1"/>
  <c r="H655" i="1"/>
  <c r="J655" i="1" s="1"/>
  <c r="H654" i="1"/>
  <c r="J654" i="1" s="1"/>
  <c r="H652" i="1"/>
  <c r="J652" i="1" s="1"/>
  <c r="F650" i="1"/>
  <c r="I650" i="1" s="1"/>
  <c r="H649" i="1"/>
  <c r="H644" i="1"/>
  <c r="J644" i="1" s="1"/>
  <c r="H641" i="1"/>
  <c r="H580" i="1"/>
  <c r="J580" i="1" s="1"/>
  <c r="H578" i="1"/>
  <c r="J578" i="1" s="1"/>
  <c r="H575" i="1"/>
  <c r="H574" i="1"/>
  <c r="J574" i="1" s="1"/>
  <c r="H573" i="1"/>
  <c r="J573" i="1" s="1"/>
  <c r="F572" i="1"/>
  <c r="I572" i="1" s="1"/>
  <c r="G571" i="1"/>
  <c r="F571" i="1"/>
  <c r="H570" i="1"/>
  <c r="H561" i="1"/>
  <c r="J561" i="1" s="1"/>
  <c r="H555" i="1"/>
  <c r="J555" i="1" s="1"/>
  <c r="F554" i="1"/>
  <c r="I554" i="1" s="1"/>
  <c r="G553" i="1"/>
  <c r="F553" i="1"/>
  <c r="I553" i="1" s="1"/>
  <c r="H549" i="1"/>
  <c r="J549" i="1" s="1"/>
  <c r="G548" i="1"/>
  <c r="F548" i="1"/>
  <c r="I548" i="1" s="1"/>
  <c r="G547" i="1"/>
  <c r="F547" i="1"/>
  <c r="I547" i="1" s="1"/>
  <c r="H543" i="1"/>
  <c r="H537" i="1"/>
  <c r="J537" i="1" s="1"/>
  <c r="H533" i="1"/>
  <c r="J533" i="1" s="1"/>
  <c r="H532" i="1"/>
  <c r="J532" i="1" s="1"/>
  <c r="H530" i="1"/>
  <c r="J530" i="1" s="1"/>
  <c r="G529" i="1"/>
  <c r="F529" i="1"/>
  <c r="I529" i="1" s="1"/>
  <c r="G528" i="1"/>
  <c r="F528" i="1"/>
  <c r="I528" i="1" s="1"/>
  <c r="H525" i="1"/>
  <c r="J525" i="1" s="1"/>
  <c r="H523" i="1"/>
  <c r="J523" i="1" s="1"/>
  <c r="F522" i="1"/>
  <c r="I522" i="1" s="1"/>
  <c r="G521" i="1"/>
  <c r="F521" i="1"/>
  <c r="I521" i="1" s="1"/>
  <c r="H518" i="1"/>
  <c r="J518" i="1" s="1"/>
  <c r="H516" i="1"/>
  <c r="J516" i="1" s="1"/>
  <c r="F515" i="1"/>
  <c r="I515" i="1" s="1"/>
  <c r="G514" i="1"/>
  <c r="F514" i="1"/>
  <c r="I514" i="1" s="1"/>
  <c r="H512" i="1"/>
  <c r="J512" i="1" s="1"/>
  <c r="H510" i="1"/>
  <c r="J510" i="1" s="1"/>
  <c r="F509" i="1"/>
  <c r="I509" i="1" s="1"/>
  <c r="G508" i="1"/>
  <c r="F508" i="1"/>
  <c r="I508" i="1" s="1"/>
  <c r="H506" i="1"/>
  <c r="J506" i="1" s="1"/>
  <c r="H504" i="1"/>
  <c r="J504" i="1" s="1"/>
  <c r="G503" i="1"/>
  <c r="F503" i="1"/>
  <c r="I503" i="1" s="1"/>
  <c r="G502" i="1"/>
  <c r="F502" i="1"/>
  <c r="I502" i="1" s="1"/>
  <c r="H500" i="1"/>
  <c r="J500" i="1" s="1"/>
  <c r="H498" i="1"/>
  <c r="J498" i="1" s="1"/>
  <c r="G497" i="1"/>
  <c r="G496" i="1"/>
  <c r="F496" i="1"/>
  <c r="I496" i="1" s="1"/>
  <c r="H493" i="1"/>
  <c r="J493" i="1" s="1"/>
  <c r="H488" i="1"/>
  <c r="J488" i="1" s="1"/>
  <c r="I487" i="1"/>
  <c r="F486" i="1"/>
  <c r="I486" i="1" s="1"/>
  <c r="H483" i="1"/>
  <c r="J483" i="1" s="1"/>
  <c r="H482" i="1"/>
  <c r="J482" i="1" s="1"/>
  <c r="G481" i="1"/>
  <c r="F481" i="1"/>
  <c r="I481" i="1" s="1"/>
  <c r="I480" i="1"/>
  <c r="H479" i="1"/>
  <c r="H477" i="1"/>
  <c r="J477" i="1" s="1"/>
  <c r="F476" i="1"/>
  <c r="I476" i="1" s="1"/>
  <c r="F475" i="1"/>
  <c r="I475" i="1" s="1"/>
  <c r="H471" i="1"/>
  <c r="J471" i="1" s="1"/>
  <c r="H468" i="1"/>
  <c r="H467" i="1"/>
  <c r="J467" i="1" s="1"/>
  <c r="H466" i="1"/>
  <c r="J466" i="1" s="1"/>
  <c r="H463" i="1"/>
  <c r="H461" i="1"/>
  <c r="J461" i="1" s="1"/>
  <c r="H458" i="1"/>
  <c r="H457" i="1"/>
  <c r="J457" i="1" s="1"/>
  <c r="H455" i="1"/>
  <c r="J455" i="1" s="1"/>
  <c r="H449" i="1"/>
  <c r="J449" i="1" s="1"/>
  <c r="H448" i="1"/>
  <c r="J448" i="1" s="1"/>
  <c r="H447" i="1"/>
  <c r="G446" i="1"/>
  <c r="H446" i="1" s="1"/>
  <c r="J446" i="1" s="1"/>
  <c r="H445" i="1"/>
  <c r="H444" i="1"/>
  <c r="J444" i="1" s="1"/>
  <c r="H443" i="1"/>
  <c r="J443" i="1" s="1"/>
  <c r="H442" i="1"/>
  <c r="J442" i="1" s="1"/>
  <c r="H441" i="1"/>
  <c r="G440" i="1"/>
  <c r="F440" i="1"/>
  <c r="I440" i="1" s="1"/>
  <c r="F439" i="1"/>
  <c r="I439" i="1" s="1"/>
  <c r="H434" i="1"/>
  <c r="J434" i="1" s="1"/>
  <c r="H433" i="1"/>
  <c r="J433" i="1" s="1"/>
  <c r="H432" i="1"/>
  <c r="J432" i="1" s="1"/>
  <c r="H431" i="1"/>
  <c r="J431" i="1" s="1"/>
  <c r="H430" i="1"/>
  <c r="J430" i="1" s="1"/>
  <c r="H429" i="1"/>
  <c r="J429" i="1" s="1"/>
  <c r="H424" i="1"/>
  <c r="J424" i="1" s="1"/>
  <c r="H423" i="1"/>
  <c r="J423" i="1" s="1"/>
  <c r="H422" i="1"/>
  <c r="J422" i="1" s="1"/>
  <c r="H421" i="1"/>
  <c r="J421" i="1" s="1"/>
  <c r="H420" i="1"/>
  <c r="J420" i="1" s="1"/>
  <c r="H419" i="1"/>
  <c r="J419" i="1" s="1"/>
  <c r="H418" i="1"/>
  <c r="J418" i="1" s="1"/>
  <c r="H417" i="1"/>
  <c r="J417" i="1" s="1"/>
  <c r="H416" i="1"/>
  <c r="J416" i="1" s="1"/>
  <c r="H412" i="1"/>
  <c r="J412" i="1" s="1"/>
  <c r="H411" i="1"/>
  <c r="J411" i="1" s="1"/>
  <c r="H410" i="1"/>
  <c r="J410" i="1" s="1"/>
  <c r="H409" i="1"/>
  <c r="J409" i="1" s="1"/>
  <c r="G407" i="1"/>
  <c r="F407" i="1"/>
  <c r="I407" i="1" s="1"/>
  <c r="H406" i="1"/>
  <c r="H405" i="1"/>
  <c r="J405" i="1" s="1"/>
  <c r="H404" i="1"/>
  <c r="J404" i="1" s="1"/>
  <c r="H403" i="1"/>
  <c r="J403" i="1" s="1"/>
  <c r="H402" i="1"/>
  <c r="J402" i="1" s="1"/>
  <c r="H401" i="1"/>
  <c r="J401" i="1" s="1"/>
  <c r="H400" i="1"/>
  <c r="J400" i="1" s="1"/>
  <c r="G399" i="1"/>
  <c r="H399" i="1" s="1"/>
  <c r="J399" i="1" s="1"/>
  <c r="G398" i="1"/>
  <c r="F398" i="1"/>
  <c r="I398" i="1" s="1"/>
  <c r="H369" i="1"/>
  <c r="J369" i="1" s="1"/>
  <c r="H368" i="1"/>
  <c r="J368" i="1" s="1"/>
  <c r="H365" i="1"/>
  <c r="H363" i="1"/>
  <c r="J363" i="1" s="1"/>
  <c r="H362" i="1"/>
  <c r="J362" i="1" s="1"/>
  <c r="H361" i="1"/>
  <c r="J361" i="1" s="1"/>
  <c r="H358" i="1"/>
  <c r="H357" i="1"/>
  <c r="J357" i="1" s="1"/>
  <c r="H356" i="1"/>
  <c r="J356" i="1" s="1"/>
  <c r="G355" i="1"/>
  <c r="F355" i="1"/>
  <c r="I355" i="1" s="1"/>
  <c r="G354" i="1"/>
  <c r="H353" i="1"/>
  <c r="H352" i="1"/>
  <c r="J352" i="1" s="1"/>
  <c r="H351" i="1"/>
  <c r="J351" i="1" s="1"/>
  <c r="H350" i="1"/>
  <c r="J350" i="1" s="1"/>
  <c r="J345" i="1"/>
  <c r="H343" i="1"/>
  <c r="J343" i="1" s="1"/>
  <c r="H342" i="1"/>
  <c r="J342" i="1" s="1"/>
  <c r="H341" i="1"/>
  <c r="J341" i="1" s="1"/>
  <c r="H340" i="1"/>
  <c r="J340" i="1" s="1"/>
  <c r="H339" i="1"/>
  <c r="J339" i="1" s="1"/>
  <c r="H338" i="1"/>
  <c r="J338" i="1" s="1"/>
  <c r="H336" i="1"/>
  <c r="J336" i="1" s="1"/>
  <c r="H334" i="1"/>
  <c r="J334" i="1" s="1"/>
  <c r="H332" i="1"/>
  <c r="J332" i="1" s="1"/>
  <c r="H330" i="1"/>
  <c r="J330" i="1" s="1"/>
  <c r="H327" i="1"/>
  <c r="J327" i="1" s="1"/>
  <c r="H326" i="1"/>
  <c r="J326" i="1" s="1"/>
  <c r="H325" i="1"/>
  <c r="J325" i="1" s="1"/>
  <c r="H322" i="1"/>
  <c r="G310" i="1"/>
  <c r="H310" i="1" s="1"/>
  <c r="J310" i="1" s="1"/>
  <c r="G309" i="1"/>
  <c r="H309" i="1" s="1"/>
  <c r="J309" i="1" s="1"/>
  <c r="H308" i="1"/>
  <c r="H307" i="1"/>
  <c r="J307" i="1" s="1"/>
  <c r="H306" i="1"/>
  <c r="J306" i="1" s="1"/>
  <c r="H305" i="1"/>
  <c r="J305" i="1" s="1"/>
  <c r="H304" i="1"/>
  <c r="J304" i="1" s="1"/>
  <c r="H303" i="1"/>
  <c r="J303" i="1" s="1"/>
  <c r="G302" i="1"/>
  <c r="H302" i="1" s="1"/>
  <c r="G301" i="1"/>
  <c r="F301" i="1"/>
  <c r="I301" i="1" s="1"/>
  <c r="H299" i="1"/>
  <c r="J299" i="1" s="1"/>
  <c r="H298" i="1"/>
  <c r="J298" i="1" s="1"/>
  <c r="G296" i="1"/>
  <c r="F296" i="1"/>
  <c r="I296" i="1" s="1"/>
  <c r="H295" i="1"/>
  <c r="H294" i="1"/>
  <c r="J294" i="1" s="1"/>
  <c r="G281" i="1"/>
  <c r="F281" i="1"/>
  <c r="I281" i="1" s="1"/>
  <c r="H279" i="1"/>
  <c r="J279" i="1" s="1"/>
  <c r="H278" i="1"/>
  <c r="J278" i="1" s="1"/>
  <c r="H274" i="1"/>
  <c r="J274" i="1" s="1"/>
  <c r="H273" i="1"/>
  <c r="J273" i="1" s="1"/>
  <c r="H272" i="1"/>
  <c r="J272" i="1" s="1"/>
  <c r="H271" i="1"/>
  <c r="J271" i="1" s="1"/>
  <c r="H270" i="1"/>
  <c r="J270" i="1" s="1"/>
  <c r="H269" i="1"/>
  <c r="J269" i="1" s="1"/>
  <c r="H268" i="1"/>
  <c r="J268" i="1" s="1"/>
  <c r="H267" i="1"/>
  <c r="J267" i="1" s="1"/>
  <c r="G266" i="1"/>
  <c r="F266" i="1"/>
  <c r="I266" i="1" s="1"/>
  <c r="G265" i="1"/>
  <c r="F265" i="1"/>
  <c r="I265" i="1" s="1"/>
  <c r="H254" i="1"/>
  <c r="H250" i="1"/>
  <c r="J250" i="1" s="1"/>
  <c r="H249" i="1"/>
  <c r="J249" i="1" s="1"/>
  <c r="H248" i="1"/>
  <c r="J248" i="1" s="1"/>
  <c r="H247" i="1"/>
  <c r="J247" i="1" s="1"/>
  <c r="H234" i="1"/>
  <c r="J234" i="1" s="1"/>
  <c r="H233" i="1"/>
  <c r="J233" i="1" s="1"/>
  <c r="H232" i="1"/>
  <c r="J232" i="1" s="1"/>
  <c r="H231" i="1"/>
  <c r="J231" i="1" s="1"/>
  <c r="H230" i="1"/>
  <c r="J230" i="1" s="1"/>
  <c r="H229" i="1"/>
  <c r="J229" i="1" s="1"/>
  <c r="H228" i="1"/>
  <c r="J228" i="1" s="1"/>
  <c r="H227" i="1"/>
  <c r="J227" i="1" s="1"/>
  <c r="H223" i="1"/>
  <c r="J223" i="1" s="1"/>
  <c r="H221" i="1"/>
  <c r="J221" i="1" s="1"/>
  <c r="H220" i="1"/>
  <c r="J220" i="1" s="1"/>
  <c r="H219" i="1"/>
  <c r="J219" i="1" s="1"/>
  <c r="H218" i="1"/>
  <c r="J218" i="1" s="1"/>
  <c r="H217" i="1"/>
  <c r="J217" i="1" s="1"/>
  <c r="H216" i="1"/>
  <c r="J216" i="1" s="1"/>
  <c r="H215" i="1"/>
  <c r="J215" i="1" s="1"/>
  <c r="H214" i="1"/>
  <c r="J214" i="1" s="1"/>
  <c r="G213" i="1"/>
  <c r="H213" i="1" s="1"/>
  <c r="J213" i="1" s="1"/>
  <c r="G212" i="1"/>
  <c r="H212" i="1" s="1"/>
  <c r="J212" i="1" s="1"/>
  <c r="H211" i="1"/>
  <c r="H210" i="1"/>
  <c r="J210" i="1" s="1"/>
  <c r="H209" i="1"/>
  <c r="J209" i="1" s="1"/>
  <c r="H208" i="1"/>
  <c r="J208" i="1" s="1"/>
  <c r="H207" i="1"/>
  <c r="J207" i="1" s="1"/>
  <c r="G206" i="1"/>
  <c r="G205" i="1"/>
  <c r="H205" i="1" s="1"/>
  <c r="J205" i="1" s="1"/>
  <c r="H203" i="1"/>
  <c r="J203" i="1" s="1"/>
  <c r="H202" i="1"/>
  <c r="J202" i="1" s="1"/>
  <c r="H201" i="1"/>
  <c r="J201" i="1" s="1"/>
  <c r="H200" i="1"/>
  <c r="J200" i="1" s="1"/>
  <c r="H199" i="1"/>
  <c r="J199" i="1" s="1"/>
  <c r="G197" i="1"/>
  <c r="F197" i="1"/>
  <c r="I197" i="1" s="1"/>
  <c r="H195" i="1"/>
  <c r="J195" i="1" s="1"/>
  <c r="H194" i="1"/>
  <c r="J194" i="1" s="1"/>
  <c r="H193" i="1"/>
  <c r="J193" i="1" s="1"/>
  <c r="H192" i="1"/>
  <c r="J192" i="1" s="1"/>
  <c r="H191" i="1"/>
  <c r="J191" i="1" s="1"/>
  <c r="G190" i="1"/>
  <c r="F190" i="1"/>
  <c r="I190" i="1" s="1"/>
  <c r="G189" i="1"/>
  <c r="I189" i="1"/>
  <c r="H188" i="1"/>
  <c r="H187" i="1"/>
  <c r="J187" i="1" s="1"/>
  <c r="H179" i="1"/>
  <c r="J179" i="1" s="1"/>
  <c r="H178" i="1"/>
  <c r="J178" i="1" s="1"/>
  <c r="H177" i="1"/>
  <c r="J177" i="1" s="1"/>
  <c r="H176" i="1"/>
  <c r="J176" i="1" s="1"/>
  <c r="H175" i="1"/>
  <c r="J175" i="1" s="1"/>
  <c r="H174" i="1"/>
  <c r="G172" i="1"/>
  <c r="H172" i="1" s="1"/>
  <c r="H166" i="1"/>
  <c r="J166" i="1" s="1"/>
  <c r="H165" i="1"/>
  <c r="J165" i="1" s="1"/>
  <c r="H164" i="1"/>
  <c r="J164" i="1" s="1"/>
  <c r="H159" i="1"/>
  <c r="J159" i="1" s="1"/>
  <c r="H158" i="1"/>
  <c r="J158" i="1" s="1"/>
  <c r="H157" i="1"/>
  <c r="J157" i="1" s="1"/>
  <c r="H155" i="1"/>
  <c r="J155" i="1" s="1"/>
  <c r="H154" i="1"/>
  <c r="J154" i="1" s="1"/>
  <c r="H153" i="1"/>
  <c r="J153" i="1" s="1"/>
  <c r="G151" i="1"/>
  <c r="J149" i="1"/>
  <c r="H147" i="1"/>
  <c r="J147" i="1" s="1"/>
  <c r="H146" i="1"/>
  <c r="J146" i="1" s="1"/>
  <c r="H145" i="1"/>
  <c r="J145" i="1" s="1"/>
  <c r="H144" i="1"/>
  <c r="J144" i="1" s="1"/>
  <c r="H143" i="1"/>
  <c r="J143" i="1" s="1"/>
  <c r="H135" i="1"/>
  <c r="J135" i="1" s="1"/>
  <c r="G133" i="1"/>
  <c r="H131" i="1"/>
  <c r="J131" i="1" s="1"/>
  <c r="H130" i="1"/>
  <c r="J130" i="1" s="1"/>
  <c r="H129" i="1"/>
  <c r="J129" i="1" s="1"/>
  <c r="H126" i="1"/>
  <c r="J126" i="1" s="1"/>
  <c r="H124" i="1"/>
  <c r="J124" i="1" s="1"/>
  <c r="H128" i="1"/>
  <c r="J128" i="1" s="1"/>
  <c r="H113" i="1"/>
  <c r="J113" i="1" s="1"/>
  <c r="H112" i="1"/>
  <c r="J112" i="1" s="1"/>
  <c r="H111" i="1"/>
  <c r="J111" i="1" s="1"/>
  <c r="H110" i="1"/>
  <c r="J110" i="1" s="1"/>
  <c r="G109" i="1"/>
  <c r="H109" i="1" s="1"/>
  <c r="G108" i="1"/>
  <c r="F108" i="1"/>
  <c r="I108" i="1" s="1"/>
  <c r="H107" i="1"/>
  <c r="H106" i="1"/>
  <c r="J106" i="1" s="1"/>
  <c r="H105" i="1"/>
  <c r="J105" i="1" s="1"/>
  <c r="F104" i="1"/>
  <c r="I104" i="1" s="1"/>
  <c r="G103" i="1"/>
  <c r="F103" i="1"/>
  <c r="I103" i="1" s="1"/>
  <c r="H83" i="1"/>
  <c r="H82" i="1"/>
  <c r="J82" i="1" s="1"/>
  <c r="H81" i="1"/>
  <c r="J81" i="1" s="1"/>
  <c r="H80" i="1"/>
  <c r="J80" i="1" s="1"/>
  <c r="G79" i="1"/>
  <c r="F79" i="1"/>
  <c r="I79" i="1" s="1"/>
  <c r="G78" i="1"/>
  <c r="F78" i="1"/>
  <c r="I78" i="1" s="1"/>
  <c r="H77" i="1"/>
  <c r="H75" i="1"/>
  <c r="J75" i="1" s="1"/>
  <c r="H74" i="1"/>
  <c r="J74" i="1" s="1"/>
  <c r="H73" i="1"/>
  <c r="J73" i="1" s="1"/>
  <c r="H72" i="1"/>
  <c r="J72" i="1" s="1"/>
  <c r="H71" i="1"/>
  <c r="J71" i="1" s="1"/>
  <c r="H70" i="1"/>
  <c r="J70" i="1" s="1"/>
  <c r="H69" i="1"/>
  <c r="J69" i="1" s="1"/>
  <c r="H68" i="1"/>
  <c r="J68" i="1" s="1"/>
  <c r="H58" i="1"/>
  <c r="J58" i="1" s="1"/>
  <c r="H52" i="1"/>
  <c r="J52" i="1" s="1"/>
  <c r="H51" i="1"/>
  <c r="J51" i="1" s="1"/>
  <c r="H48" i="1"/>
  <c r="H47" i="1"/>
  <c r="J47" i="1" s="1"/>
  <c r="H46" i="1"/>
  <c r="J46" i="1" s="1"/>
  <c r="H45" i="1"/>
  <c r="J45" i="1" s="1"/>
  <c r="H44" i="1"/>
  <c r="J44" i="1" s="1"/>
  <c r="H43" i="1"/>
  <c r="J43" i="1" s="1"/>
  <c r="F41" i="1"/>
  <c r="H40" i="1"/>
  <c r="H35" i="1"/>
  <c r="J35" i="1" s="1"/>
  <c r="H34" i="1"/>
  <c r="J34" i="1" s="1"/>
  <c r="H33" i="1"/>
  <c r="J33" i="1" s="1"/>
  <c r="G31" i="1"/>
  <c r="F31" i="1"/>
  <c r="I31" i="1" s="1"/>
  <c r="H30" i="1"/>
  <c r="H29" i="1"/>
  <c r="J29" i="1" s="1"/>
  <c r="H28" i="1"/>
  <c r="J28" i="1" s="1"/>
  <c r="G26" i="1"/>
  <c r="F26" i="1"/>
  <c r="I26" i="1" s="1"/>
  <c r="H25" i="1"/>
  <c r="H24" i="1"/>
  <c r="J24" i="1" s="1"/>
  <c r="H23" i="1"/>
  <c r="J23" i="1" s="1"/>
  <c r="G22" i="1"/>
  <c r="F22" i="1"/>
  <c r="I22" i="1" s="1"/>
  <c r="G21" i="1"/>
  <c r="F21" i="1"/>
  <c r="I21" i="1" s="1"/>
  <c r="H20" i="1"/>
  <c r="H19" i="1"/>
  <c r="J19" i="1" s="1"/>
  <c r="H17" i="1"/>
  <c r="J17" i="1" s="1"/>
  <c r="H16" i="1"/>
  <c r="J16" i="1" s="1"/>
  <c r="H15" i="1"/>
  <c r="J15" i="1" s="1"/>
  <c r="G14" i="1"/>
  <c r="F14" i="1"/>
  <c r="G13" i="1"/>
  <c r="F13" i="1"/>
  <c r="G2204" i="1" l="1"/>
  <c r="G2205" i="1"/>
  <c r="G2203" i="1"/>
  <c r="I1015" i="1"/>
  <c r="F2205" i="1"/>
  <c r="I1510" i="1"/>
  <c r="I2001" i="1"/>
  <c r="F2207" i="1"/>
  <c r="I41" i="1"/>
  <c r="F2203" i="1"/>
  <c r="J2163" i="1"/>
  <c r="J2192" i="1"/>
  <c r="J2168" i="1"/>
  <c r="H2159" i="1"/>
  <c r="I571" i="1"/>
  <c r="F2204" i="1"/>
  <c r="J543" i="1"/>
  <c r="H542" i="1"/>
  <c r="J542" i="1" s="1"/>
  <c r="H541" i="1"/>
  <c r="J541" i="1" s="1"/>
  <c r="J1765" i="1"/>
  <c r="H1764" i="1"/>
  <c r="J109" i="1"/>
  <c r="J302" i="1"/>
  <c r="J447" i="1"/>
  <c r="J1121" i="1"/>
  <c r="J1201" i="1"/>
  <c r="J1221" i="1"/>
  <c r="J1340" i="1"/>
  <c r="J1394" i="1"/>
  <c r="J1533" i="1"/>
  <c r="J1548" i="1"/>
  <c r="J1556" i="1"/>
  <c r="J1566" i="1"/>
  <c r="J1617" i="1"/>
  <c r="J1665" i="1"/>
  <c r="J1769" i="1"/>
  <c r="J1412" i="1"/>
  <c r="I14" i="1"/>
  <c r="J172" i="1"/>
  <c r="J174" i="1"/>
  <c r="H301" i="1"/>
  <c r="J301" i="1" s="1"/>
  <c r="H398" i="1"/>
  <c r="J398" i="1" s="1"/>
  <c r="H355" i="1"/>
  <c r="I13" i="1"/>
  <c r="H895" i="1"/>
  <c r="H1709" i="1"/>
  <c r="H1721" i="1"/>
  <c r="H1744" i="1"/>
  <c r="H1756" i="1"/>
  <c r="H1763" i="1"/>
  <c r="J1763" i="1" s="1"/>
  <c r="H1786" i="1"/>
  <c r="H1812" i="1"/>
  <c r="H1726" i="1"/>
  <c r="H1760" i="1"/>
  <c r="H1774" i="1"/>
  <c r="H1790" i="1"/>
  <c r="H1800" i="1"/>
  <c r="H1806" i="1"/>
  <c r="H1817" i="1"/>
  <c r="H2122" i="1"/>
  <c r="H1702" i="1"/>
  <c r="H1714" i="1"/>
  <c r="H1731" i="1"/>
  <c r="H1736" i="1"/>
  <c r="H1750" i="1"/>
  <c r="H1778" i="1"/>
  <c r="H1848" i="1"/>
  <c r="H1659" i="1"/>
  <c r="H1740" i="1"/>
  <c r="H1782" i="1"/>
  <c r="H1840" i="1"/>
  <c r="H1623" i="1"/>
  <c r="H1541" i="1"/>
  <c r="H1501" i="1"/>
  <c r="H1591" i="1"/>
  <c r="H1511" i="1"/>
  <c r="H1016" i="1"/>
  <c r="H1235" i="1"/>
  <c r="H1425" i="1"/>
  <c r="H1045" i="1"/>
  <c r="H1090" i="1"/>
  <c r="H1113" i="1"/>
  <c r="H1140" i="1"/>
  <c r="H1053" i="1"/>
  <c r="H1096" i="1"/>
  <c r="H1152" i="1"/>
  <c r="H1163" i="1"/>
  <c r="H1304" i="1"/>
  <c r="J1304" i="1" s="1"/>
  <c r="H1358" i="1"/>
  <c r="H1419" i="1"/>
  <c r="H1064" i="1"/>
  <c r="H1176" i="1"/>
  <c r="H1212" i="1"/>
  <c r="H1327" i="1"/>
  <c r="H674" i="1"/>
  <c r="H929" i="1"/>
  <c r="H650" i="1"/>
  <c r="J650" i="1" s="1"/>
  <c r="H702" i="1"/>
  <c r="H849" i="1"/>
  <c r="H651" i="1"/>
  <c r="H680" i="1"/>
  <c r="J680" i="1" s="1"/>
  <c r="H734" i="1"/>
  <c r="H815" i="1"/>
  <c r="H681" i="1"/>
  <c r="H805" i="1"/>
  <c r="H872" i="1"/>
  <c r="J872" i="1" s="1"/>
  <c r="H909" i="1"/>
  <c r="H515" i="1"/>
  <c r="J515" i="1" s="1"/>
  <c r="H475" i="1"/>
  <c r="J475" i="1" s="1"/>
  <c r="H522" i="1"/>
  <c r="J522" i="1" s="1"/>
  <c r="H572" i="1"/>
  <c r="H476" i="1"/>
  <c r="H486" i="1"/>
  <c r="J486" i="1" s="1"/>
  <c r="H554" i="1"/>
  <c r="H487" i="1"/>
  <c r="H509" i="1"/>
  <c r="H714" i="1"/>
  <c r="H1828" i="1"/>
  <c r="H1316" i="1"/>
  <c r="H794" i="1"/>
  <c r="H1794" i="1"/>
  <c r="H1798" i="1"/>
  <c r="F1793" i="1"/>
  <c r="I1793" i="1" s="1"/>
  <c r="H989" i="1"/>
  <c r="H1630" i="1"/>
  <c r="H1958" i="1"/>
  <c r="J1958" i="1" s="1"/>
  <c r="H1980" i="1"/>
  <c r="J1980" i="1" s="1"/>
  <c r="H1006" i="1"/>
  <c r="H1259" i="1"/>
  <c r="H1490" i="1"/>
  <c r="H1645" i="1"/>
  <c r="H782" i="1"/>
  <c r="J782" i="1" s="1"/>
  <c r="H998" i="1"/>
  <c r="H2047" i="1"/>
  <c r="H2138" i="1"/>
  <c r="H1104" i="1"/>
  <c r="H1294" i="1"/>
  <c r="H21" i="1"/>
  <c r="J21" i="1" s="1"/>
  <c r="H78" i="1"/>
  <c r="J78" i="1" s="1"/>
  <c r="H133" i="1"/>
  <c r="J133" i="1" s="1"/>
  <c r="H151" i="1"/>
  <c r="J151" i="1" s="1"/>
  <c r="H1743" i="1"/>
  <c r="J1743" i="1" s="1"/>
  <c r="H1755" i="1"/>
  <c r="J1755" i="1" s="1"/>
  <c r="H2067" i="1"/>
  <c r="J2067" i="1" s="1"/>
  <c r="H1805" i="1"/>
  <c r="J1805" i="1" s="1"/>
  <c r="H571" i="1"/>
  <c r="H1768" i="1"/>
  <c r="J1768" i="1" s="1"/>
  <c r="H1919" i="1"/>
  <c r="J1919" i="1" s="1"/>
  <c r="H547" i="1"/>
  <c r="J547" i="1" s="1"/>
  <c r="H1435" i="1"/>
  <c r="J1435" i="1" s="1"/>
  <c r="H1447" i="1"/>
  <c r="H701" i="1"/>
  <c r="J701" i="1" s="1"/>
  <c r="H13" i="1"/>
  <c r="H917" i="1"/>
  <c r="J917" i="1" s="1"/>
  <c r="H1532" i="1"/>
  <c r="J1532" i="1" s="1"/>
  <c r="H1635" i="1"/>
  <c r="J1635" i="1" s="1"/>
  <c r="H104" i="1"/>
  <c r="H1200" i="1"/>
  <c r="J1200" i="1" s="1"/>
  <c r="H1393" i="1"/>
  <c r="J1393" i="1" s="1"/>
  <c r="H1112" i="1"/>
  <c r="J1112" i="1" s="1"/>
  <c r="H1436" i="1"/>
  <c r="J1436" i="1" s="1"/>
  <c r="H1489" i="1"/>
  <c r="J1489" i="1" s="1"/>
  <c r="H1510" i="1"/>
  <c r="J1510" i="1" s="1"/>
  <c r="H1730" i="1"/>
  <c r="J1730" i="1" s="1"/>
  <c r="H1811" i="1"/>
  <c r="J1811" i="1" s="1"/>
  <c r="H1868" i="1"/>
  <c r="J1868" i="1" s="1"/>
  <c r="H108" i="1"/>
  <c r="J108" i="1" s="1"/>
  <c r="H1095" i="1"/>
  <c r="J1095" i="1" s="1"/>
  <c r="H134" i="1"/>
  <c r="H198" i="1"/>
  <c r="H693" i="1"/>
  <c r="J693" i="1" s="1"/>
  <c r="H825" i="1"/>
  <c r="J825" i="1" s="1"/>
  <c r="H908" i="1"/>
  <c r="J908" i="1" s="1"/>
  <c r="H1211" i="1"/>
  <c r="J1211" i="1" s="1"/>
  <c r="H1258" i="1"/>
  <c r="J1258" i="1" s="1"/>
  <c r="H1339" i="1"/>
  <c r="J1339" i="1" s="1"/>
  <c r="H1555" i="1"/>
  <c r="J1555" i="1" s="1"/>
  <c r="H1701" i="1"/>
  <c r="J1701" i="1" s="1"/>
  <c r="H1713" i="1"/>
  <c r="J1713" i="1" s="1"/>
  <c r="H1854" i="1"/>
  <c r="J1854" i="1" s="1"/>
  <c r="H1869" i="1"/>
  <c r="J1869" i="1" s="1"/>
  <c r="H1884" i="1"/>
  <c r="J1884" i="1" s="1"/>
  <c r="H1929" i="1"/>
  <c r="J1929" i="1" s="1"/>
  <c r="H781" i="1"/>
  <c r="J781" i="1" s="1"/>
  <c r="H1644" i="1"/>
  <c r="J1644" i="1" s="1"/>
  <c r="H2066" i="1"/>
  <c r="J2066" i="1" s="1"/>
  <c r="H27" i="1"/>
  <c r="H439" i="1"/>
  <c r="J439" i="1" s="1"/>
  <c r="H481" i="1"/>
  <c r="H521" i="1"/>
  <c r="J521" i="1" s="1"/>
  <c r="H528" i="1"/>
  <c r="J528" i="1" s="1"/>
  <c r="H722" i="1"/>
  <c r="J722" i="1" s="1"/>
  <c r="H759" i="1"/>
  <c r="J759" i="1" s="1"/>
  <c r="H793" i="1"/>
  <c r="J793" i="1" s="1"/>
  <c r="H978" i="1"/>
  <c r="J978" i="1" s="1"/>
  <c r="H988" i="1"/>
  <c r="J988" i="1" s="1"/>
  <c r="H1005" i="1"/>
  <c r="J1005" i="1" s="1"/>
  <c r="H1089" i="1"/>
  <c r="J1089" i="1" s="1"/>
  <c r="H1629" i="1"/>
  <c r="J1629" i="1" s="1"/>
  <c r="H1749" i="1"/>
  <c r="J1749" i="1" s="1"/>
  <c r="H2137" i="1"/>
  <c r="J2137" i="1" s="1"/>
  <c r="H281" i="1"/>
  <c r="J281" i="1" s="1"/>
  <c r="H296" i="1"/>
  <c r="J296" i="1" s="1"/>
  <c r="H503" i="1"/>
  <c r="H733" i="1"/>
  <c r="J733" i="1" s="1"/>
  <c r="H771" i="1"/>
  <c r="J771" i="1" s="1"/>
  <c r="H871" i="1"/>
  <c r="J871" i="1" s="1"/>
  <c r="H1326" i="1"/>
  <c r="J1326" i="1" s="1"/>
  <c r="H1777" i="1"/>
  <c r="J1777" i="1" s="1"/>
  <c r="H1816" i="1"/>
  <c r="J1816" i="1" s="1"/>
  <c r="H1827" i="1"/>
  <c r="J1827" i="1" s="1"/>
  <c r="H2171" i="1"/>
  <c r="J2171" i="1" s="1"/>
  <c r="H26" i="1"/>
  <c r="J26" i="1" s="1"/>
  <c r="H190" i="1"/>
  <c r="H265" i="1"/>
  <c r="J265" i="1" s="1"/>
  <c r="H746" i="1"/>
  <c r="H1063" i="1"/>
  <c r="J1063" i="1" s="1"/>
  <c r="H1918" i="1"/>
  <c r="J1918" i="1" s="1"/>
  <c r="H2002" i="1"/>
  <c r="J2002" i="1" s="1"/>
  <c r="H2195" i="1"/>
  <c r="J2195" i="1" s="1"/>
  <c r="H32" i="1"/>
  <c r="J32" i="1" s="1"/>
  <c r="H152" i="1"/>
  <c r="H266" i="1"/>
  <c r="J266" i="1" s="1"/>
  <c r="H440" i="1"/>
  <c r="H480" i="1"/>
  <c r="J480" i="1" s="1"/>
  <c r="H497" i="1"/>
  <c r="J497" i="1" s="1"/>
  <c r="H553" i="1"/>
  <c r="J553" i="1" s="1"/>
  <c r="H824" i="1"/>
  <c r="J824" i="1" s="1"/>
  <c r="H1402" i="1"/>
  <c r="H1725" i="1"/>
  <c r="J1725" i="1" s="1"/>
  <c r="H1781" i="1"/>
  <c r="J1781" i="1" s="1"/>
  <c r="H1839" i="1"/>
  <c r="J1839" i="1" s="1"/>
  <c r="H2196" i="1"/>
  <c r="J2196" i="1" s="1"/>
  <c r="H2190" i="1"/>
  <c r="J2190" i="1" s="1"/>
  <c r="H22" i="1"/>
  <c r="H41" i="1"/>
  <c r="J41" i="1" s="1"/>
  <c r="H173" i="1"/>
  <c r="H282" i="1"/>
  <c r="J282" i="1" s="1"/>
  <c r="H502" i="1"/>
  <c r="J502" i="1" s="1"/>
  <c r="H508" i="1"/>
  <c r="J508" i="1" s="1"/>
  <c r="H804" i="1"/>
  <c r="J804" i="1" s="1"/>
  <c r="H1052" i="1"/>
  <c r="J1052" i="1" s="1"/>
  <c r="H1103" i="1"/>
  <c r="J1103" i="1" s="1"/>
  <c r="H1151" i="1"/>
  <c r="J1151" i="1" s="1"/>
  <c r="H1162" i="1"/>
  <c r="J1162" i="1" s="1"/>
  <c r="H1234" i="1"/>
  <c r="J1234" i="1" s="1"/>
  <c r="H1315" i="1"/>
  <c r="J1315" i="1" s="1"/>
  <c r="H1357" i="1"/>
  <c r="J1357" i="1" s="1"/>
  <c r="H1446" i="1"/>
  <c r="J1446" i="1" s="1"/>
  <c r="H1547" i="1"/>
  <c r="J1547" i="1" s="1"/>
  <c r="H1565" i="1"/>
  <c r="H1616" i="1"/>
  <c r="J1616" i="1" s="1"/>
  <c r="H1759" i="1"/>
  <c r="J1759" i="1" s="1"/>
  <c r="H1789" i="1"/>
  <c r="J1789" i="1" s="1"/>
  <c r="H1883" i="1"/>
  <c r="J1883" i="1" s="1"/>
  <c r="H1944" i="1"/>
  <c r="J1944" i="1" s="1"/>
  <c r="H1959" i="1"/>
  <c r="J1959" i="1" s="1"/>
  <c r="H2001" i="1"/>
  <c r="H2046" i="1"/>
  <c r="J2046" i="1" s="1"/>
  <c r="H2121" i="1"/>
  <c r="J2121" i="1" s="1"/>
  <c r="H2188" i="1"/>
  <c r="H2193" i="1"/>
  <c r="J2193" i="1" s="1"/>
  <c r="J2198" i="1"/>
  <c r="H197" i="1"/>
  <c r="J197" i="1" s="1"/>
  <c r="H206" i="1"/>
  <c r="H354" i="1"/>
  <c r="J354" i="1" s="1"/>
  <c r="H496" i="1"/>
  <c r="J496" i="1" s="1"/>
  <c r="H514" i="1"/>
  <c r="J514" i="1" s="1"/>
  <c r="H713" i="1"/>
  <c r="J713" i="1" s="1"/>
  <c r="H723" i="1"/>
  <c r="H745" i="1"/>
  <c r="J745" i="1" s="1"/>
  <c r="H772" i="1"/>
  <c r="H835" i="1"/>
  <c r="H848" i="1"/>
  <c r="J848" i="1" s="1"/>
  <c r="H1024" i="1"/>
  <c r="H1220" i="1"/>
  <c r="J1220" i="1" s="1"/>
  <c r="H1293" i="1"/>
  <c r="J1293" i="1" s="1"/>
  <c r="H1303" i="1"/>
  <c r="J1303" i="1" s="1"/>
  <c r="H1424" i="1"/>
  <c r="J1424" i="1" s="1"/>
  <c r="H1664" i="1"/>
  <c r="J1664" i="1" s="1"/>
  <c r="H1739" i="1"/>
  <c r="J1739" i="1" s="1"/>
  <c r="H31" i="1"/>
  <c r="J31" i="1" s="1"/>
  <c r="H79" i="1"/>
  <c r="H103" i="1"/>
  <c r="H189" i="1"/>
  <c r="J189" i="1" s="1"/>
  <c r="H297" i="1"/>
  <c r="H407" i="1"/>
  <c r="J407" i="1" s="1"/>
  <c r="H529" i="1"/>
  <c r="J529" i="1" s="1"/>
  <c r="H548" i="1"/>
  <c r="H694" i="1"/>
  <c r="J694" i="1" s="1"/>
  <c r="H758" i="1"/>
  <c r="J758" i="1" s="1"/>
  <c r="H834" i="1"/>
  <c r="J834" i="1" s="1"/>
  <c r="H979" i="1"/>
  <c r="J979" i="1" s="1"/>
  <c r="H1015" i="1"/>
  <c r="J1015" i="1" s="1"/>
  <c r="H1023" i="1"/>
  <c r="H1044" i="1"/>
  <c r="J1044" i="1" s="1"/>
  <c r="H1120" i="1"/>
  <c r="J1120" i="1" s="1"/>
  <c r="H1175" i="1"/>
  <c r="J1175" i="1" s="1"/>
  <c r="H1411" i="1"/>
  <c r="H1418" i="1"/>
  <c r="J1418" i="1" s="1"/>
  <c r="H1469" i="1"/>
  <c r="J1469" i="1" s="1"/>
  <c r="H1540" i="1"/>
  <c r="J1540" i="1" s="1"/>
  <c r="H1694" i="1"/>
  <c r="J1694" i="1" s="1"/>
  <c r="H1785" i="1"/>
  <c r="J1785" i="1" s="1"/>
  <c r="H1847" i="1"/>
  <c r="J1847" i="1" s="1"/>
  <c r="H1855" i="1"/>
  <c r="J1855" i="1" s="1"/>
  <c r="H1981" i="1"/>
  <c r="J1981" i="1" s="1"/>
  <c r="H14" i="1"/>
  <c r="H814" i="1"/>
  <c r="J814" i="1" s="1"/>
  <c r="H1139" i="1"/>
  <c r="J1139" i="1" s="1"/>
  <c r="H1468" i="1"/>
  <c r="J1468" i="1" s="1"/>
  <c r="H1636" i="1"/>
  <c r="J1636" i="1" s="1"/>
  <c r="H1708" i="1"/>
  <c r="J1708" i="1" s="1"/>
  <c r="H1735" i="1"/>
  <c r="J1735" i="1" s="1"/>
  <c r="H1928" i="1"/>
  <c r="J1928" i="1" s="1"/>
  <c r="H918" i="1"/>
  <c r="J918" i="1" s="1"/>
  <c r="H928" i="1"/>
  <c r="J928" i="1" s="1"/>
  <c r="H997" i="1"/>
  <c r="J997" i="1" s="1"/>
  <c r="H1401" i="1"/>
  <c r="J1401" i="1" s="1"/>
  <c r="H1500" i="1"/>
  <c r="J1500" i="1" s="1"/>
  <c r="H1590" i="1"/>
  <c r="J1590" i="1" s="1"/>
  <c r="H1622" i="1"/>
  <c r="J1622" i="1" s="1"/>
  <c r="H1658" i="1"/>
  <c r="J1658" i="1" s="1"/>
  <c r="H1695" i="1"/>
  <c r="H1720" i="1"/>
  <c r="J1720" i="1" s="1"/>
  <c r="H1773" i="1"/>
  <c r="J1773" i="1" s="1"/>
  <c r="H1945" i="1"/>
  <c r="J1945" i="1" s="1"/>
  <c r="G2209" i="1" l="1"/>
  <c r="G2158" i="1" s="1"/>
  <c r="F2206" i="1"/>
  <c r="F2209" i="1" s="1"/>
  <c r="F2158" i="1" s="1"/>
  <c r="J2188" i="1"/>
  <c r="J2159" i="1"/>
  <c r="H2208" i="1"/>
  <c r="J1023" i="1"/>
  <c r="H2205" i="1"/>
  <c r="J1565" i="1"/>
  <c r="J2001" i="1"/>
  <c r="H2207" i="1"/>
  <c r="J571" i="1"/>
  <c r="H2204" i="1"/>
  <c r="J103" i="1"/>
  <c r="H2203" i="1"/>
  <c r="J14" i="1"/>
  <c r="J22" i="1"/>
  <c r="J27" i="1"/>
  <c r="J79" i="1"/>
  <c r="J104" i="1"/>
  <c r="J134" i="1"/>
  <c r="J152" i="1"/>
  <c r="J190" i="1"/>
  <c r="J198" i="1"/>
  <c r="J206" i="1"/>
  <c r="J297" i="1"/>
  <c r="J355" i="1"/>
  <c r="J440" i="1"/>
  <c r="J476" i="1"/>
  <c r="J481" i="1"/>
  <c r="J487" i="1"/>
  <c r="J503" i="1"/>
  <c r="J509" i="1"/>
  <c r="J548" i="1"/>
  <c r="J554" i="1"/>
  <c r="J572" i="1"/>
  <c r="J651" i="1"/>
  <c r="J674" i="1"/>
  <c r="J681" i="1"/>
  <c r="J702" i="1"/>
  <c r="J714" i="1"/>
  <c r="J723" i="1"/>
  <c r="J734" i="1"/>
  <c r="J746" i="1"/>
  <c r="J772" i="1"/>
  <c r="J794" i="1"/>
  <c r="J805" i="1"/>
  <c r="J815" i="1"/>
  <c r="J835" i="1"/>
  <c r="J849" i="1"/>
  <c r="J909" i="1"/>
  <c r="J895" i="1"/>
  <c r="J929" i="1"/>
  <c r="J989" i="1"/>
  <c r="J998" i="1"/>
  <c r="J1006" i="1"/>
  <c r="J1016" i="1"/>
  <c r="J1024" i="1"/>
  <c r="J1045" i="1"/>
  <c r="J1053" i="1"/>
  <c r="J1064" i="1"/>
  <c r="J1090" i="1"/>
  <c r="J1096" i="1"/>
  <c r="J1104" i="1"/>
  <c r="J1113" i="1"/>
  <c r="J1140" i="1"/>
  <c r="J1152" i="1"/>
  <c r="J1163" i="1"/>
  <c r="J1176" i="1"/>
  <c r="J1212" i="1"/>
  <c r="J1235" i="1"/>
  <c r="J1259" i="1"/>
  <c r="J1294" i="1"/>
  <c r="J1316" i="1"/>
  <c r="J1327" i="1"/>
  <c r="J1358" i="1"/>
  <c r="J1402" i="1"/>
  <c r="J1419" i="1"/>
  <c r="J1425" i="1"/>
  <c r="J1447" i="1"/>
  <c r="J1490" i="1"/>
  <c r="J1501" i="1"/>
  <c r="J1511" i="1"/>
  <c r="J1541" i="1"/>
  <c r="J1591" i="1"/>
  <c r="J1623" i="1"/>
  <c r="J1630" i="1"/>
  <c r="J1645" i="1"/>
  <c r="J1659" i="1"/>
  <c r="J1695" i="1"/>
  <c r="J1702" i="1"/>
  <c r="J1709" i="1"/>
  <c r="J1714" i="1"/>
  <c r="J1721" i="1"/>
  <c r="J1726" i="1"/>
  <c r="J1731" i="1"/>
  <c r="J1736" i="1"/>
  <c r="J1740" i="1"/>
  <c r="J1744" i="1"/>
  <c r="J1750" i="1"/>
  <c r="J1756" i="1"/>
  <c r="J1760" i="1"/>
  <c r="J1764" i="1"/>
  <c r="J1774" i="1"/>
  <c r="J1778" i="1"/>
  <c r="J1782" i="1"/>
  <c r="J1786" i="1"/>
  <c r="J1790" i="1"/>
  <c r="J1794" i="1"/>
  <c r="J1800" i="1"/>
  <c r="J1806" i="1"/>
  <c r="J1812" i="1"/>
  <c r="J1817" i="1"/>
  <c r="J1828" i="1"/>
  <c r="J1840" i="1"/>
  <c r="J1848" i="1"/>
  <c r="J2047" i="1"/>
  <c r="J2122" i="1"/>
  <c r="J2138" i="1"/>
  <c r="J1411" i="1"/>
  <c r="J173" i="1"/>
  <c r="J13" i="1"/>
  <c r="H1793" i="1"/>
  <c r="J1793" i="1" s="1"/>
  <c r="H2189" i="1"/>
  <c r="J2189" i="1" s="1"/>
  <c r="H2186" i="1" l="1"/>
  <c r="H2206" i="1"/>
  <c r="H2209" i="1" s="1"/>
  <c r="F2170" i="1"/>
  <c r="I2170" i="1" s="1"/>
  <c r="I2158" i="1"/>
  <c r="J2186" i="1"/>
  <c r="G2170" i="1"/>
  <c r="H2170" i="1" l="1"/>
  <c r="H2184" i="1" l="1"/>
  <c r="G4" i="1" s="1"/>
  <c r="J2170" i="1"/>
  <c r="H2158" i="1"/>
  <c r="J2184" i="1" l="1"/>
  <c r="H2185" i="1"/>
  <c r="J2158" i="1"/>
  <c r="J2185" i="1" l="1"/>
  <c r="E441" i="1"/>
  <c r="J441" i="1" s="1"/>
</calcChain>
</file>

<file path=xl/sharedStrings.xml><?xml version="1.0" encoding="utf-8"?>
<sst xmlns="http://schemas.openxmlformats.org/spreadsheetml/2006/main" count="3609" uniqueCount="1086">
  <si>
    <t xml:space="preserve">Zakup i obejmowanie akcji oraz wnoszenie wkładów do spółek prawa handlowego </t>
  </si>
  <si>
    <t>Ewidencja mienia</t>
  </si>
  <si>
    <t>EWM</t>
  </si>
  <si>
    <t xml:space="preserve">Zadania inwestycyjne </t>
  </si>
  <si>
    <t>ZOD</t>
  </si>
  <si>
    <t>Licea ogólnokształcące - remonty</t>
  </si>
  <si>
    <t>BOD</t>
  </si>
  <si>
    <t>EGM</t>
  </si>
  <si>
    <t>Elektromobilność w Gminie Miejskiej Kraków</t>
  </si>
  <si>
    <t>Budżet obywatelski dzielnic</t>
  </si>
  <si>
    <t>Zarząd Dróg Miasta Krakowa (ZDMK)</t>
  </si>
  <si>
    <t>Modernizacja torowisk tramwajowych w Krakowie wraz z infrastrukturą towarzyszącą</t>
  </si>
  <si>
    <t>Transport zbiorowy</t>
  </si>
  <si>
    <t>Wydział Miejskiego Inżyniera Ruchu (IR)</t>
  </si>
  <si>
    <t>Zarząd Transportu Publicznego (ZTP)</t>
  </si>
  <si>
    <t>Zarządzanie zasobami gruntowymi</t>
  </si>
  <si>
    <t>ZZG</t>
  </si>
  <si>
    <t>Przygotowanie i realizacja inwestycji mieszkaniowych oraz inwestycji towarzyszących</t>
  </si>
  <si>
    <t>RIM</t>
  </si>
  <si>
    <t>Obsługa  finansowo-księgowa Urzędu Miasta Krakowa</t>
  </si>
  <si>
    <t>Obsługa płac</t>
  </si>
  <si>
    <t>PLC</t>
  </si>
  <si>
    <t>BUN</t>
  </si>
  <si>
    <t>GSP</t>
  </si>
  <si>
    <t>Obsługa Urzędu Miasta Krakowa w zakresie udzielania zamówień publicznych</t>
  </si>
  <si>
    <t>Program Otwarty Kraków</t>
  </si>
  <si>
    <t>Wypłata rekompensat z tytułu ćwiczeń wojskowych oraz pokrywanie należności mieszkaniowych żołnierzom</t>
  </si>
  <si>
    <t>Krakowski Teatr Scena STU (STU)</t>
  </si>
  <si>
    <t>ODA</t>
  </si>
  <si>
    <t>Muzeum Sztuki Współczesnej (MSW)</t>
  </si>
  <si>
    <t>etaty UMK</t>
  </si>
  <si>
    <t>WPP</t>
  </si>
  <si>
    <t>Specjalistyczna Poradnia Psychologiczno-Pedagogiczna  "Krakowski Ośrodek Terapii" (KOT)</t>
  </si>
  <si>
    <t>MCOO - Budżet obywatelski dzielnic</t>
  </si>
  <si>
    <t xml:space="preserve">Licea ogólnokształcące - pozostała działalność </t>
  </si>
  <si>
    <t>Planowanie gospodarki niskoemisyjnej, energetyki i infrastruktury komunalnej</t>
  </si>
  <si>
    <t>Planowanie rozwoju systemu transportu</t>
  </si>
  <si>
    <t>Wsparcie samorządowych szkół i placówek oświatowych</t>
  </si>
  <si>
    <t xml:space="preserve">- programowe </t>
  </si>
  <si>
    <t xml:space="preserve">- zadania inwestycyjne dzielnic </t>
  </si>
  <si>
    <t>Biuro Nadzoru Właścicielskiego (NW)</t>
  </si>
  <si>
    <t>Biuro ds. Dzielnic Miasta Krakowa (BD)</t>
  </si>
  <si>
    <t>Krakowskie Centrum Świadczeń (SO)</t>
  </si>
  <si>
    <t>Wydział Komunikacji Społecznej (KS)</t>
  </si>
  <si>
    <t>Wydział ds. Turystyki (WT)</t>
  </si>
  <si>
    <t>Reprezentowanie interesów Gminy Miejskiej Kraków i Skarbu Państwa  w nieruchomościach z ich udziałem</t>
  </si>
  <si>
    <t>Wydział Planowania Przestrzennego (BP)</t>
  </si>
  <si>
    <t>Wydział Polityki Społecznej i Zdrowia (SZ)</t>
  </si>
  <si>
    <t>Kancelaria Rady Miasta Krakowa (BR)</t>
  </si>
  <si>
    <t>Budżet Miasta Krakowa i Wieloletnia Prognoza Finansowa - opracowanie, aktualizacja, sprawozdawczość</t>
  </si>
  <si>
    <t>Miejska Platforma Internetowa</t>
  </si>
  <si>
    <t>Działania wizerunkowe Miasta</t>
  </si>
  <si>
    <t>Analizy i prognozy finansowe</t>
  </si>
  <si>
    <t>PPF</t>
  </si>
  <si>
    <t>POK</t>
  </si>
  <si>
    <t>Komunikacja społeczna</t>
  </si>
  <si>
    <t>Biuro ds. Podatku VAT (BV)</t>
  </si>
  <si>
    <t>Realizacja polityki rowerowej</t>
  </si>
  <si>
    <r>
      <t>Przynależność Gminy Miejskiej Kraków do organizacji krajowych i</t>
    </r>
    <r>
      <rPr>
        <sz val="9"/>
        <rFont val="Times New Roman"/>
        <family val="1"/>
        <charset val="238"/>
      </rPr>
      <t> </t>
    </r>
    <r>
      <rPr>
        <sz val="9"/>
        <rFont val="Arial CE"/>
        <charset val="238"/>
      </rPr>
      <t>międzynarodowych</t>
    </r>
  </si>
  <si>
    <r>
      <t>Obsługa sekretarsko - asystencka i ochrona wartości niematerialnych i</t>
    </r>
    <r>
      <rPr>
        <sz val="9"/>
        <rFont val="Times New Roman"/>
        <family val="1"/>
        <charset val="238"/>
      </rPr>
      <t> </t>
    </r>
    <r>
      <rPr>
        <sz val="9"/>
        <rFont val="Arial CE"/>
        <charset val="238"/>
      </rPr>
      <t>prawnych</t>
    </r>
  </si>
  <si>
    <t>ROW</t>
  </si>
  <si>
    <t>LO/CPO</t>
  </si>
  <si>
    <t>P/DRE</t>
  </si>
  <si>
    <t>SP/HUP</t>
  </si>
  <si>
    <t>ZS/DRE</t>
  </si>
  <si>
    <t>Krakowska Karta Rodzinna 3+</t>
  </si>
  <si>
    <t>KR3</t>
  </si>
  <si>
    <t>Kontrola egzekucji administracyjnej należności publicznoprawnych</t>
  </si>
  <si>
    <t>Zadania wyborcze</t>
  </si>
  <si>
    <t>Wydział Strategii, Planowania i Monitorowania Inwestycji (SI)</t>
  </si>
  <si>
    <t>Zintegrowany system zarządzania GMK</t>
  </si>
  <si>
    <t>ZSZ</t>
  </si>
  <si>
    <t>Promocja i obsługa wydarzeń organizowanych/zlecanych przez SZ</t>
  </si>
  <si>
    <t>PIO</t>
  </si>
  <si>
    <t>MMR</t>
  </si>
  <si>
    <t>TZB</t>
  </si>
  <si>
    <t>UTC</t>
  </si>
  <si>
    <t>SPU</t>
  </si>
  <si>
    <t>XIV Liceum Ogólnokształcące (LO XIV)</t>
  </si>
  <si>
    <t>XXV Liceum Ogólnokształcące (LO XXV)</t>
  </si>
  <si>
    <t>HOR</t>
  </si>
  <si>
    <t>CLEARING HOUSE</t>
  </si>
  <si>
    <t>RFB</t>
  </si>
  <si>
    <t>Restauracja wraz z adaptacją obiektu fortecznego na siedzibę podmiotów kultury na bazie nieruchomości zabudowanej Fortem Nr 52 Borek</t>
  </si>
  <si>
    <t>Centrum Kształcenia Zawodowego Nr 1  (CKZ 1)</t>
  </si>
  <si>
    <t>Centrum Kształcenia Zawodowego i Ustawicznego  (CKZIU)</t>
  </si>
  <si>
    <t>Instytut Kultury Willa Decjusza (DECJUSZA)</t>
  </si>
  <si>
    <t>Straż Miejska Miasta Krakowa (SMMK)</t>
  </si>
  <si>
    <t>Ośrodek Naukowo Akademicki</t>
  </si>
  <si>
    <t>ONA</t>
  </si>
  <si>
    <t>Bieżące utrzymanie nieruchomości pozostających w zarządzie ZBK oraz w stosunku do których ZBK pełni rolę wynajmującego</t>
  </si>
  <si>
    <t>System Informacji Miejskiej</t>
  </si>
  <si>
    <t>SIM</t>
  </si>
  <si>
    <t>Utrzymanie i remonty fontann, pitników i brodzików</t>
  </si>
  <si>
    <t>Budowa linii tramwajowej KST etap III (os. Krowodrza Górka - Górka Narodowa) wraz z budową dwupoziomowego skrzyżowania w ciągu ul. Opolskiej</t>
  </si>
  <si>
    <t>Obsługa zadań inwestycyjnych dzielnic</t>
  </si>
  <si>
    <t>Audit jakości, działalność doradcza i rozwój narzędzi</t>
  </si>
  <si>
    <t>P/HUP</t>
  </si>
  <si>
    <t>Zarządzanie i monitoring finansami środowiskowymi</t>
  </si>
  <si>
    <t>ZFS</t>
  </si>
  <si>
    <t>Udostępnianie informacji o środowisku</t>
  </si>
  <si>
    <t>INŚ</t>
  </si>
  <si>
    <t>Sami - Dzielni</t>
  </si>
  <si>
    <t>Aktywizacja Społeczeństwa Obywatelskiego</t>
  </si>
  <si>
    <t>ASO</t>
  </si>
  <si>
    <t>Współpraca z Organizacjami Pozarządowymi</t>
  </si>
  <si>
    <t>WZO</t>
  </si>
  <si>
    <t>Atelier</t>
  </si>
  <si>
    <t>ATE</t>
  </si>
  <si>
    <t>CLI</t>
  </si>
  <si>
    <t>Centralizacja podatkowa GMK w zakresie podatku VAT</t>
  </si>
  <si>
    <t>Finansowanie Klubów Radnych</t>
  </si>
  <si>
    <t>Obsługa dzielnic organizacja</t>
  </si>
  <si>
    <t>ELA</t>
  </si>
  <si>
    <t>EKO TEAM zapewnienie personelu do realizacji zadań dot. poprawy efektywności energetycznej budynków mieszkalnych i rozwoju OZE w Metropolii Krakowskiej</t>
  </si>
  <si>
    <t>Obsługa finansowo-księgowa oraz sprawozdawczość budżetu Miasta Krakowa</t>
  </si>
  <si>
    <t>Wydział ds. Przedsiębiorczości i Innowacji (PI)</t>
  </si>
  <si>
    <t>OZA</t>
  </si>
  <si>
    <t>Klimat - Energia - Gospodarka Wodna (KEGW)</t>
  </si>
  <si>
    <t>Capella Cracoviensis (CC)</t>
  </si>
  <si>
    <t>Balet Dworski Cracovia Danza (CD)</t>
  </si>
  <si>
    <t>Realizacja zadań Pełnomocnika PMK ds. Rozwoju Kultury Fizycznej</t>
  </si>
  <si>
    <t>Zwroty dotacji oraz płatności, w tym wykorzystanych niezgodnie z przeznaczeniem lub wykorzystanych z naruszeniem procedur, o których mowa w art.184 ustawy, pobranych nienależnie lub w nadmiernej wysokości, dotyczące wydatków majątkowych</t>
  </si>
  <si>
    <t>DRE</t>
  </si>
  <si>
    <t>ZIN</t>
  </si>
  <si>
    <t>DIR, DIW</t>
  </si>
  <si>
    <t>Staromiejskie Centrum Kultury Młodzieży (SCKM)</t>
  </si>
  <si>
    <t>Wydział Finansowy (FK)</t>
  </si>
  <si>
    <t>Wydział Geodezji (GD)</t>
  </si>
  <si>
    <t>Szkoła Podstawowa Nr 53 (SP 53)</t>
  </si>
  <si>
    <t>Regulacja stanów prawnych nieruchomości</t>
  </si>
  <si>
    <t xml:space="preserve">Wydawanie decyzji w zakresie ewidencji gruntów i budynków </t>
  </si>
  <si>
    <t>Ochrona zieleni</t>
  </si>
  <si>
    <t xml:space="preserve">Ogółem wydatki budżetu : </t>
  </si>
  <si>
    <t>Obsługa administracyjno-techniczna zadań</t>
  </si>
  <si>
    <t>Zarząd Cmentarzy Komunalnych (ZCK)</t>
  </si>
  <si>
    <t>Wydawanie uprawnień do kierowania pojazdami</t>
  </si>
  <si>
    <t>Wydział Kultury i Dziedzictwa Narodowego (KD)</t>
  </si>
  <si>
    <t>Rozwiązywanie problemów uzależnień</t>
  </si>
  <si>
    <t>Muzeum Armii Krajowej (MAK)</t>
  </si>
  <si>
    <t>Muzeum Historyczne Miasta Krakowa (MHMK)</t>
  </si>
  <si>
    <t>Pozostałe zadania w zakresie kultury fizycznej</t>
  </si>
  <si>
    <t>Muzeum Historii Fotografii (MHF)</t>
  </si>
  <si>
    <t>Monitoring zaopatrzenia w media</t>
  </si>
  <si>
    <t>Działania w zakresie gospodarki odpadami</t>
  </si>
  <si>
    <t>Ochrona dziedzictwa kulturowego</t>
  </si>
  <si>
    <t xml:space="preserve">- Zadania oświatowe </t>
  </si>
  <si>
    <t>Nowohuckie Centrum Kultury (NCK)</t>
  </si>
  <si>
    <t>Wydział Mieszkalnictwa (ML)</t>
  </si>
  <si>
    <t>Obsługa spraw mieszkaniowych</t>
  </si>
  <si>
    <t>Działalność kulturalna instytucji</t>
  </si>
  <si>
    <t>Zarząd Budynków Komunalnych (ZBK)</t>
  </si>
  <si>
    <t>Działalność podstawowa</t>
  </si>
  <si>
    <t>Centrum Administracyjne Nr 2 (CA 2)</t>
  </si>
  <si>
    <t>Realizacja zadań związanych z problematyką osób niepełnosprawnych</t>
  </si>
  <si>
    <t>Biuro Miejskiego Konserwatora Zabytków (KZ)</t>
  </si>
  <si>
    <t>Zadania Miejskiego Konserwatora Zabytków</t>
  </si>
  <si>
    <t>Specjalny Ośrodek Szkolno - Wychowawczy Centrum Autyzmu i Całościowych Zaburzeń Rozwojowych (SOSWCA)</t>
  </si>
  <si>
    <t>Dekoracja Miasta Krakowa</t>
  </si>
  <si>
    <t>Wydział Kształtowania Środowiska (WS)</t>
  </si>
  <si>
    <t>Oceny środowiskowe</t>
  </si>
  <si>
    <t>Działania w zakresie geologii i ochrony powierzchni ziemi</t>
  </si>
  <si>
    <t>Informacje medialne oraz relacje publiczne</t>
  </si>
  <si>
    <t>Kwalifikacja wojskowa</t>
  </si>
  <si>
    <t>Wydawanie decyzji na sprowadzanie zwłok i szczątków ludzkich z obcego państwa, biuro rzeczy znalezionych</t>
  </si>
  <si>
    <t>System zarządzania jakością</t>
  </si>
  <si>
    <t>Wydawanie decyzji administracyjnych</t>
  </si>
  <si>
    <t>Prowadzenie jednostki</t>
  </si>
  <si>
    <t>Powiatowy Inspektorat Nadzoru Budowlanego (PINB)</t>
  </si>
  <si>
    <t>Komenda Miejska Państwowej Straży Pożarnej (KMPSP)</t>
  </si>
  <si>
    <t>Grodzki Urząd Pracy (GUP)</t>
  </si>
  <si>
    <t xml:space="preserve">Prowadzenie jednostki </t>
  </si>
  <si>
    <t>Wydział Organizacji i Nadzoru (OR)</t>
  </si>
  <si>
    <t>Wydział Skarbu Miasta (GS)</t>
  </si>
  <si>
    <t>Ośrodek Kultury Biblioteka Polskiej Piosenki  (BPP)</t>
  </si>
  <si>
    <t>Miejski Dzienny Dom Pomocy Społecznej (MDDPS)</t>
  </si>
  <si>
    <t>Generalny Rejestr Umów i Zleceń</t>
  </si>
  <si>
    <t>Reintegracja zawodowa i społeczna osób bezrobotnych</t>
  </si>
  <si>
    <t>Gospodarowanie nieruchomościami Skarbu Państwa</t>
  </si>
  <si>
    <t>Zespół Szkół Ogólnokształcących Nr 13 (ZSO 13)</t>
  </si>
  <si>
    <t>Gospodarowanie nieruchomościami Gminy Miejskiej Kraków</t>
  </si>
  <si>
    <t>Zadania związane z ochroną środowiska i gospodarką wodną</t>
  </si>
  <si>
    <t>Udział Gminy w spółkach handlowych i fundacjach</t>
  </si>
  <si>
    <t>Wydział Spraw Administracyjnych (SA)</t>
  </si>
  <si>
    <t>Orzekanie w sprawach meldunkowych</t>
  </si>
  <si>
    <t>Zespół Szkół Ogólnokształcących Nr 9  (ZSO 9)</t>
  </si>
  <si>
    <t>Zespół Szkół Ogólnokształcących Nr 7 (ZSO 7)</t>
  </si>
  <si>
    <t>Ochrona praw konsumentów</t>
  </si>
  <si>
    <t>Realizacja programu profilaktyki i promocji zdrowia</t>
  </si>
  <si>
    <t>Opieka nad repatriantami</t>
  </si>
  <si>
    <t xml:space="preserve">Rejestracja pojazdów </t>
  </si>
  <si>
    <t>Miejski Ośrodek Pomocy Społecznej (MOPS)</t>
  </si>
  <si>
    <t>Szkoła Podstawowa Nr 26 (SP 26)</t>
  </si>
  <si>
    <t>Szkoła Podstawowa Nr 55 (SP 55)</t>
  </si>
  <si>
    <t>Szkoła Podstawowa Nr 64  (SP 64)</t>
  </si>
  <si>
    <t>Środowiskowy Dom Samopomocy (ŚDS)</t>
  </si>
  <si>
    <t>Ośrodek Interwencji Kryzysowej (OIK)</t>
  </si>
  <si>
    <t>Utrzymanie infrastruktury komunikacji tramwajowej</t>
  </si>
  <si>
    <t>Zarząd Infrastruktury Sportowej  (ZIS)</t>
  </si>
  <si>
    <t>Zabezpieczenie ruchu</t>
  </si>
  <si>
    <t>Kształtowanie środowiska przyrodniczego, rolnictwo i zwierzęta</t>
  </si>
  <si>
    <t>Zarządzanie obiektami sportowo-rekreacyjnymi</t>
  </si>
  <si>
    <t>Polityka mieszkaniowa Gminy Miejskiej Kraków oraz monitorowanie gospodarki mieszkaniowej Gminy</t>
  </si>
  <si>
    <t>Nadzór nad działalnością regulowaną i transportem drogowym</t>
  </si>
  <si>
    <t>SOSW/DRE</t>
  </si>
  <si>
    <t>SP/DRE</t>
  </si>
  <si>
    <t xml:space="preserve">Postępowania administracyjne </t>
  </si>
  <si>
    <t>Obsługa i wypłata świadczeń rodzinnych oraz z funduszu alimentacyjnego</t>
  </si>
  <si>
    <t>Nadzór i koordynacja zadań obrony cywilnej i powszechnej samoobrony</t>
  </si>
  <si>
    <t xml:space="preserve">Nadzór nad systemami informatycznymi </t>
  </si>
  <si>
    <t>Prowadzenie ewidencji ludności i wydawanie dowodów osobistych</t>
  </si>
  <si>
    <t>Organizacja handlu i usług oraz sprawy rybactwa śródlądowego</t>
  </si>
  <si>
    <t>Zezwolenia na sprzedaż napojów alkoholowych</t>
  </si>
  <si>
    <t>udziały w spółkach</t>
  </si>
  <si>
    <t>Międzyszkolny Ośrodek Sportowy - Wschód (MOS-W)</t>
  </si>
  <si>
    <t>Międzyszkolny Ośrodek Sportowy - Zachód (MOS-Z)</t>
  </si>
  <si>
    <t>Obsługa kadrowo-płacowa i BHP</t>
  </si>
  <si>
    <t>Wydatki majątkowe:</t>
  </si>
  <si>
    <t>Urząd Stanu Cywilnego (SC)</t>
  </si>
  <si>
    <t>Razem wydatki bieżące</t>
  </si>
  <si>
    <t>w tym:</t>
  </si>
  <si>
    <t>Udziały w spółkach</t>
  </si>
  <si>
    <t xml:space="preserve">Ogółem rezerwy: </t>
  </si>
  <si>
    <t>– ogólna</t>
  </si>
  <si>
    <t>Zespół Szkół Specjalnych Nr 14 (ZSS 14)</t>
  </si>
  <si>
    <t>Wydział Bezpieczeństwa i Zarządzania Kryzysowego (OC)</t>
  </si>
  <si>
    <t>Infrastruktura i obsługa Magistratu</t>
  </si>
  <si>
    <t xml:space="preserve">Obsługa Dzielnic </t>
  </si>
  <si>
    <t>Ochrona przed powodzią</t>
  </si>
  <si>
    <t>– celowe na zadania inwestycyjne</t>
  </si>
  <si>
    <t>wydatki bieżące (z rezerwami)</t>
  </si>
  <si>
    <t>inwestycje:</t>
  </si>
  <si>
    <t xml:space="preserve">w tym: </t>
  </si>
  <si>
    <t>%</t>
  </si>
  <si>
    <t>Jednostka - nazwa zadania</t>
  </si>
  <si>
    <t>Zespół Placówek Resocjalizacyjno - Socjoterapeutycznych (ZPRS)</t>
  </si>
  <si>
    <t>Wydatki na</t>
  </si>
  <si>
    <t>Wydatki</t>
  </si>
  <si>
    <t>utrzymanie</t>
  </si>
  <si>
    <t>na zadania</t>
  </si>
  <si>
    <t>rzeczowe</t>
  </si>
  <si>
    <t>stanowiska</t>
  </si>
  <si>
    <t>ogółem</t>
  </si>
  <si>
    <t>pracy</t>
  </si>
  <si>
    <t>Wydatki bieżące</t>
  </si>
  <si>
    <t>Planowanie przestrzenne Miasta Krakowa</t>
  </si>
  <si>
    <t>Kancelaria Prezydenta (KP)</t>
  </si>
  <si>
    <t>Kontakty publiczne</t>
  </si>
  <si>
    <t>Obsługa Rady Miasta Krakowa</t>
  </si>
  <si>
    <t>Żłobek nr 20 (Ż 20)</t>
  </si>
  <si>
    <t>Wydział Architektury i Urbanistyki (AU)</t>
  </si>
  <si>
    <t>Przygotowanie i realizacja projektów współfinansowanych ze środków bezzwrotnych</t>
  </si>
  <si>
    <t>Obsługa przepływu poczty w Urzędzie Miasta Krakowa, udzielanie informacji</t>
  </si>
  <si>
    <t>Wydział Budżetu Miasta (BM)</t>
  </si>
  <si>
    <t>Wydział Edukacji (EK)</t>
  </si>
  <si>
    <t>– celowe na zadania bieżące</t>
  </si>
  <si>
    <t>Współpraca zagraniczna</t>
  </si>
  <si>
    <t>Kancelaria Tajna</t>
  </si>
  <si>
    <t>Rozpatrywanie skarg i wniosków</t>
  </si>
  <si>
    <t>Obsługa prawna</t>
  </si>
  <si>
    <t>Obsługa zintegrowanego systemu teleinformatycznego</t>
  </si>
  <si>
    <t>Żłobek nr 33 (Ż 33)</t>
  </si>
  <si>
    <t>Remonty i konserwacje budynków UMK</t>
  </si>
  <si>
    <t>Ubezpieczenie mienia UMK</t>
  </si>
  <si>
    <t>Szkoły podstawowe - zadania realizowane na podstawie umów i porozumień</t>
  </si>
  <si>
    <t>Wydział Podatków i Opłat (PD)</t>
  </si>
  <si>
    <t xml:space="preserve">  </t>
  </si>
  <si>
    <t xml:space="preserve">Pozyskiwanie lokali mieszkalnych oraz nadzór nad stanem technicznym lokali i budynków </t>
  </si>
  <si>
    <t xml:space="preserve">Zarządzanie infrastrukturą Urzędu </t>
  </si>
  <si>
    <t>Żłobek nr 1 (Ż 1)</t>
  </si>
  <si>
    <t>Żłobek nr 2 (Ż 2)</t>
  </si>
  <si>
    <t>Żłobek nr 5 (Ż 5)</t>
  </si>
  <si>
    <t>Żłobek nr 6 (Ż 6)</t>
  </si>
  <si>
    <t>Żłobek nr 7 (Ż 7)</t>
  </si>
  <si>
    <t>Żłobek nr 13 (Ż 13)</t>
  </si>
  <si>
    <t>Żłobek nr 25 (Ż 25)</t>
  </si>
  <si>
    <t xml:space="preserve">Współudział w ochronie bezpieczeństwa i porządku publicznego na terenie Krakowa </t>
  </si>
  <si>
    <t>Obsługa Miejskiego Systemu Informacji Przestrzennej</t>
  </si>
  <si>
    <t>Żłobek nr 28 (Ż 28)</t>
  </si>
  <si>
    <t>Żłobek nr 30 (Ż 30)</t>
  </si>
  <si>
    <t>Żłobek nr 31 (Ż 31)</t>
  </si>
  <si>
    <t>Żłobek nr 32 (Ż 32)</t>
  </si>
  <si>
    <t>Zarządzanie ruchem</t>
  </si>
  <si>
    <t>Wykonywanie zadań audytowych w UMK i koordynacja audytu wewnętrznego w miejskich jednostkach organizacyjnych</t>
  </si>
  <si>
    <t>Działania zmierzające do poprawy bezpieczeństwa imprez masowych</t>
  </si>
  <si>
    <t>Zadania związane z zasobem geodezyjnym i kartograficznym</t>
  </si>
  <si>
    <t>Obsługa realizacji zadań ZBK</t>
  </si>
  <si>
    <t>Odszkodowania za nieruchomości nabyte z mocy prawa na realizację inwestycji drogowych</t>
  </si>
  <si>
    <t>Planowanie strategiczne rozwoju miasta</t>
  </si>
  <si>
    <t>Organizowanie opieki nad dzieckiem do lat 3</t>
  </si>
  <si>
    <t>Miejskie Programy Sportowe</t>
  </si>
  <si>
    <t>Upowszechnianie sportu</t>
  </si>
  <si>
    <t>System zarządzania bezpieczeństwem informacji</t>
  </si>
  <si>
    <t>Obsługa spotkań Prezydenta Miasta z mieszkańcami</t>
  </si>
  <si>
    <t>Działalność gospodarcza</t>
  </si>
  <si>
    <t>Obsługa inwestorów</t>
  </si>
  <si>
    <t>Obsługa Miejskiej Komisji Rozwiązywania Problemów Alkoholowych</t>
  </si>
  <si>
    <t>Wydział Sportu (SP)</t>
  </si>
  <si>
    <t>Realizacja zadań wspierających krakowskie rodziny</t>
  </si>
  <si>
    <t>Realizacja obowiązków Gminy Miejskiej Kraków w zakresie finansowania OSP</t>
  </si>
  <si>
    <t>Utrzymanie i remonty dróg</t>
  </si>
  <si>
    <t>Oświetlenie uliczne</t>
  </si>
  <si>
    <t>Inwestycje programowe</t>
  </si>
  <si>
    <t>Zadania inwestycyjne dzielnic</t>
  </si>
  <si>
    <t>wydatki ze środków zagranicznych niepodlegających zwrotowi</t>
  </si>
  <si>
    <t>Specjalistyczna Poradnia Psychologiczno-Pedagogiczna dla Dzieci z Niepowodzeniami Edukacyjnymi (SPPP)</t>
  </si>
  <si>
    <t>Szkoła Podstawowa Nr 27 (SP 27)</t>
  </si>
  <si>
    <t>Szkoła Podstawowa Nr 29 (SP 29)</t>
  </si>
  <si>
    <t>Zespół Szkół Ogólnokształcących Nr 18 (ZSO 18)</t>
  </si>
  <si>
    <t>Zespół Szkół Zawodowych Nr 2 (ZSZ 2)</t>
  </si>
  <si>
    <t>Centrum Administracyjne Nr 1 (CA 1)</t>
  </si>
  <si>
    <t>Realizacja zadań Gminy Miejskiej Kraków w obszarze ochrony zdrowia</t>
  </si>
  <si>
    <t>Szkoła Podstawowa Nr 2 (SP 2)</t>
  </si>
  <si>
    <t>Szkoła Podstawowa Nr 30 (SP 30)</t>
  </si>
  <si>
    <t>Szkoła Podstawowa Nr 144  (SP 144)</t>
  </si>
  <si>
    <t>Zespół Szkolno - Przedszkolny Nr 1 (ZSP 1)</t>
  </si>
  <si>
    <t>Zespół Szkolno - Przedszkolny Nr 8 (ZSP 8)</t>
  </si>
  <si>
    <t>Windykacja należności cywilnoprawnych</t>
  </si>
  <si>
    <t>Egzekucja administracyjna należności publicznoprawnych</t>
  </si>
  <si>
    <t>Szkoła Podstawowa Nr 36 (SP 36)</t>
  </si>
  <si>
    <t>Uzgadnianie i opiniowanie inwestycji drogowych</t>
  </si>
  <si>
    <t>Zintegrowany system gospodarowania odpadami komunalnymi na terenie Gminy Miejskiej Kraków</t>
  </si>
  <si>
    <t>Rewitalizacja miasta</t>
  </si>
  <si>
    <t>Wspieranie przedsiębiorczości</t>
  </si>
  <si>
    <t>Pomoc rodzinom i osobom zagrożonym i dotkniętym problemem ubóstwa</t>
  </si>
  <si>
    <t>Wsparcie rodziny, przeciwdziałanie przemocy i organizacja społeczności lokalnej</t>
  </si>
  <si>
    <t>Wsparcie osób starszych i niepełnosprawnych</t>
  </si>
  <si>
    <t>Wsparcie osób z zaburzeniami psychicznymi i ich rodzin</t>
  </si>
  <si>
    <t xml:space="preserve">Nadzór i realizacja Programów Bezpieczeństwa w mieście </t>
  </si>
  <si>
    <t>Przedszkole Nr 135 (P 135)</t>
  </si>
  <si>
    <t>Zadania realizowane na podstawie umów i porozumień</t>
  </si>
  <si>
    <t>Realizacja dochodów budżetowych w zakresie podatków i opłat oraz należności cywilnoprawnych</t>
  </si>
  <si>
    <t>Wydział Ewidencji Pojazdów i Kierowców (KM)</t>
  </si>
  <si>
    <t>Wydział Obsługi Urzędu (OU)</t>
  </si>
  <si>
    <t>Obsługa i wypłata dodatków mieszkaniowych</t>
  </si>
  <si>
    <t>Utrzymanie, remonty obiektów inżynierskich</t>
  </si>
  <si>
    <t>Systemy i usługi informacyjne</t>
  </si>
  <si>
    <t>Szkoły podstawowe - działalność podstawowa</t>
  </si>
  <si>
    <t>Zespół Radców Prawnych (PR)</t>
  </si>
  <si>
    <t>Pozostała działalność</t>
  </si>
  <si>
    <t>Żłobek nr 18 (Ż 18)</t>
  </si>
  <si>
    <t>Żłobek nr 24 (Ż 24)</t>
  </si>
  <si>
    <t>Prowadzenie archiwum</t>
  </si>
  <si>
    <t>Funkcjonowanie Magistratu</t>
  </si>
  <si>
    <t xml:space="preserve">Realizacja zadań obronnych </t>
  </si>
  <si>
    <t>Teatr KTO (KTO)</t>
  </si>
  <si>
    <t>Remonty</t>
  </si>
  <si>
    <t>Specjalny Ośrodek Szkolno - Wychowawczy Nr 1 (SOSW 1)</t>
  </si>
  <si>
    <t>Specjalny Ośrodek Szkolno - Wychowawczy Nr 3 (SOSW 3)</t>
  </si>
  <si>
    <t>Specjalny Ośrodek Szkolno - Wychowawczy Nr 4 (SOSW 4)</t>
  </si>
  <si>
    <t>Utrzymanie elementów systemu odwodnienia oraz zaopatrzenie magazynu przeciwpowodziowego</t>
  </si>
  <si>
    <t>Specjalny Ośrodek Szkolno - Wychowawczy Nr 6 (SOSW 6)</t>
  </si>
  <si>
    <t>Organizacja i nadzór nad funkcjonowaniem samorządowej oświaty</t>
  </si>
  <si>
    <t>Jakość i promocja edukacji</t>
  </si>
  <si>
    <t>Programy edukacyjne współfinansowane ze źródeł zewnętrznych</t>
  </si>
  <si>
    <t>Prowadzenie ewidencji i rejestrów, dotowanie szkół i placówek niesamorządowych</t>
  </si>
  <si>
    <t>Zespół Szkół Ekonomicznych Nr 1 (ZSE 1)</t>
  </si>
  <si>
    <t>Zespół Szkół Ekonomicznych Nr 2 (ZSE 2)</t>
  </si>
  <si>
    <t>Zespół Szkół Energetycznych (ZSEN)</t>
  </si>
  <si>
    <t>Zespół Szkół Mechanicznych Nr 2 (ZSM 2)</t>
  </si>
  <si>
    <t>Zespół Szkół Mechanicznych Nr 3 (ZSM 3)</t>
  </si>
  <si>
    <t>Zespół Szkół Chemicznych (ZSCH)</t>
  </si>
  <si>
    <t>Zespół Szkół Łączności (ZSŁ)</t>
  </si>
  <si>
    <t>Organizowanie pieczy zastępczej</t>
  </si>
  <si>
    <t>Nadzór nad placówkami sportowo - rekreacyjnymi</t>
  </si>
  <si>
    <t>Utrzymanie czystości i porządku na terenie Gminy Miejskiej Kraków</t>
  </si>
  <si>
    <t xml:space="preserve">Zintegrowany system gospodarowania odpadami komunalnymi </t>
  </si>
  <si>
    <t>Zespół Szkół Przemysłu Spożywczego (ZSPSP)</t>
  </si>
  <si>
    <t>Utrzymanie, remonty obiektów rekreacyjno-sportowych oraz obsługa inwestycji sportowych</t>
  </si>
  <si>
    <t>Koszty związane z pozyskiwaniem terenów i realizacją roszczeń odszkodowawczych</t>
  </si>
  <si>
    <t>Realizacja Programu Młody Kraków</t>
  </si>
  <si>
    <t>Miejskie Centrum Profilaktyki Uzależnień (MCPU)</t>
  </si>
  <si>
    <t>Obsługa realizacji zadań Straży Miejskiej Miasta Krakowa</t>
  </si>
  <si>
    <t>Orzekanie o niepełnosprawności i stopniu niepełnosprawności</t>
  </si>
  <si>
    <t>Przedszkola - zadania realizowane na podstawie umów i porozumień</t>
  </si>
  <si>
    <t>Krakowski Szkolny Ośrodek Sportowy (KSOS)</t>
  </si>
  <si>
    <t>Szkolne Schronisko Młodzieżowe (SSM)</t>
  </si>
  <si>
    <t>Zespół Audytu Wewnętrznego (ZA)</t>
  </si>
  <si>
    <t>Żłobek nr 12 (Ż 12)</t>
  </si>
  <si>
    <t>Żłobek nr 14 (Ż 14)</t>
  </si>
  <si>
    <t>Żłobek nr 19 (Ż 19)</t>
  </si>
  <si>
    <t>Żłobek nr 21 (Ż 21)</t>
  </si>
  <si>
    <t>Żłobek nr 22 (Ż 22)</t>
  </si>
  <si>
    <t>Żłobek nr 23 (Ż 23)</t>
  </si>
  <si>
    <t>Żłobek nr 27 (Ż 27)</t>
  </si>
  <si>
    <t>Akronim</t>
  </si>
  <si>
    <t>DKI</t>
  </si>
  <si>
    <t>PJB</t>
  </si>
  <si>
    <t>HUP</t>
  </si>
  <si>
    <t>CPO</t>
  </si>
  <si>
    <t>APO</t>
  </si>
  <si>
    <t>ZOS</t>
  </si>
  <si>
    <t>Specjalny Ośrodek Szkolno - Wychowawczy dla Niesłyszących  (SOSWN-G)</t>
  </si>
  <si>
    <t>Poradnia Psychologiczno-Pedagogiczna Nr 1 (PPP 1)</t>
  </si>
  <si>
    <t>Poradnia Psychologiczno-Pedagogiczna Nr 2 (PPP 2)</t>
  </si>
  <si>
    <t>Poradnia Psychologiczno-Pedagogiczna Nr 3 (PPP 3)</t>
  </si>
  <si>
    <t>Poradnia Psychologiczno-Pedagogiczna Nr 4 (PPP 4)</t>
  </si>
  <si>
    <t>Zespół Szkół Elektrycznych Nr 1 (ZSEL 1)</t>
  </si>
  <si>
    <t>Zespół Szkół Elektrycznych Nr 2 (ZSEL 2)</t>
  </si>
  <si>
    <t>Zespół Szkół Mechanicznych Nr 1 (ZSM 1)</t>
  </si>
  <si>
    <t>Zespół Szkół Budowlanych Nr 1 (ZSB 1)</t>
  </si>
  <si>
    <t>Zespół Szkół Odzieżowych Nr 1 (ZSODZ 1)</t>
  </si>
  <si>
    <t>Zespół Szkół Gastronomicznych Nr 1 (ZSG 1)</t>
  </si>
  <si>
    <t>Zespół Szkół Gastronomicznych Nr 2 (ZSG 2)</t>
  </si>
  <si>
    <t>Zespół Szkół Poligraficzno - Medialnych (ZSPM)</t>
  </si>
  <si>
    <t>Młodzieżowy Dom Kultury - Reymonta (MDK-RE)</t>
  </si>
  <si>
    <t>Młodzieżowy Dom Kultury - Na Stoku (MDK-NS)</t>
  </si>
  <si>
    <t>Młodzieżowy Dom Kultury - Tysiąclecia (MDK-1000)</t>
  </si>
  <si>
    <t>Młodzieżowy Dom Kultury - os. Kalinowe (MDK-KA)</t>
  </si>
  <si>
    <t>Młodzieżowy Dom Kultury - Beskidzka (MDK-BE)</t>
  </si>
  <si>
    <t>Młodzieżowy Dom Kultury - Grunwaldzka (MDK-GR)</t>
  </si>
  <si>
    <t>Młodzieżowy Dom Kultury - Lotnicza (MDK-LO)</t>
  </si>
  <si>
    <t>Młodzieżowy Dom Kultury - 29 Listopada (MDK-29)</t>
  </si>
  <si>
    <t>Międzyszkolny Ludowy Zespół Pieśni i Tańca "Krakowiak" (MLZPIT)</t>
  </si>
  <si>
    <t>Ośrodek Kultury im. C.K. Norwida (OKNOR)</t>
  </si>
  <si>
    <t>Ośrodek Kultury Kraków - Nowa Huta (OKNH)</t>
  </si>
  <si>
    <t>CKF</t>
  </si>
  <si>
    <t>MKA</t>
  </si>
  <si>
    <t>Dom Pomocy Społecznej, ul. Rozrywka 1 (DPS-RO)</t>
  </si>
  <si>
    <t>Dom Pomocy Społecznej, ul. Babińskiego 25 (DPS-BA)</t>
  </si>
  <si>
    <t>Dom Pomocy Społecznej, ul. Helclów 2 (DPS-HE)</t>
  </si>
  <si>
    <t>Dom Pomocy Społecznej, ul. Kluzeka 6 (DPS-KL)</t>
  </si>
  <si>
    <t>LO/DRE</t>
  </si>
  <si>
    <t>Dom Pomocy Społecznej, ul. Krakowska 55 (DPS-KR)</t>
  </si>
  <si>
    <t>Dom Pomocy Społecznej, ul. Łanowa 39 (DPS-Ł39)</t>
  </si>
  <si>
    <t>Dom Pomocy Społecznej, ul. Łanowa 41 (DPS-Ł41)</t>
  </si>
  <si>
    <t>Dom Pomocy Społecznej, ul. Łanowa 43 (DPS-Ł43)</t>
  </si>
  <si>
    <t>Dom Pomocy Społecznej, ul. Nowaczyńskiego 1 (DPS-NO)</t>
  </si>
  <si>
    <t>Dom Pomocy Społecznej, ul. Praska 25 (DPS-PR)</t>
  </si>
  <si>
    <t>Dom Pomocy Społecznej, ul. Radziwiłłowska 8 (DPS-RA)</t>
  </si>
  <si>
    <t>PBK</t>
  </si>
  <si>
    <t>Centrum Placówek Opiekuńczo-Wychowawczych "Parkowa" (CPOW-P)</t>
  </si>
  <si>
    <t>SGO</t>
  </si>
  <si>
    <t>OPP</t>
  </si>
  <si>
    <t>PIK</t>
  </si>
  <si>
    <t>WDK</t>
  </si>
  <si>
    <t>RWP</t>
  </si>
  <si>
    <t>ODK</t>
  </si>
  <si>
    <t>PKM</t>
  </si>
  <si>
    <t>EIT</t>
  </si>
  <si>
    <t>OIN</t>
  </si>
  <si>
    <t>RID</t>
  </si>
  <si>
    <t>UEZ</t>
  </si>
  <si>
    <t>JPR</t>
  </si>
  <si>
    <t>P/APO</t>
  </si>
  <si>
    <t>SP/APO</t>
  </si>
  <si>
    <t>DNR</t>
  </si>
  <si>
    <t>PRP</t>
  </si>
  <si>
    <t>ZSI</t>
  </si>
  <si>
    <t>PMI</t>
  </si>
  <si>
    <t>Koordynacja i obsługa administracyjna biura</t>
  </si>
  <si>
    <t>OZK</t>
  </si>
  <si>
    <t>RDB</t>
  </si>
  <si>
    <t>OIS</t>
  </si>
  <si>
    <t>UTR</t>
  </si>
  <si>
    <t>ZOB</t>
  </si>
  <si>
    <t>USC</t>
  </si>
  <si>
    <t>ISN</t>
  </si>
  <si>
    <t>PPM</t>
  </si>
  <si>
    <t>I Liceum Ogólnokształcące (LO I)</t>
  </si>
  <si>
    <t xml:space="preserve">V Liceum Ogólnokształcące (LO V) </t>
  </si>
  <si>
    <t>VI Liceum Ogólnokształcące (LO VI)</t>
  </si>
  <si>
    <t>VII Liceum Ogólnokształcące (LO VII)</t>
  </si>
  <si>
    <t>VIII Liceum Ogólnokształcące (LO VIII)</t>
  </si>
  <si>
    <t>IX Liceum Ogólnokształcące (LO IX)</t>
  </si>
  <si>
    <t>X Liceum Ogólnokształcące (LO X)</t>
  </si>
  <si>
    <t>XIII Liceum Ogólnokształcące (LO XIII)</t>
  </si>
  <si>
    <t>XX Liceum Ogólnokształcące (LO XX)</t>
  </si>
  <si>
    <t>XXI Liceum Ogólnokształcące (LO XXI)</t>
  </si>
  <si>
    <t>XXVIII Liceum Ogólnokształcące (LO XXVIII)</t>
  </si>
  <si>
    <t>UBO</t>
  </si>
  <si>
    <t>PRZ</t>
  </si>
  <si>
    <t>PZA</t>
  </si>
  <si>
    <t>PSN</t>
  </si>
  <si>
    <t>PPS</t>
  </si>
  <si>
    <t>REI</t>
  </si>
  <si>
    <t>OBA</t>
  </si>
  <si>
    <t>EMI</t>
  </si>
  <si>
    <t>BWZ</t>
  </si>
  <si>
    <t>SPM</t>
  </si>
  <si>
    <t>BWK</t>
  </si>
  <si>
    <t>ORG</t>
  </si>
  <si>
    <t>KTU</t>
  </si>
  <si>
    <t>ZDK</t>
  </si>
  <si>
    <t>SKZ</t>
  </si>
  <si>
    <t>WPH</t>
  </si>
  <si>
    <t>EKO</t>
  </si>
  <si>
    <t>OOS</t>
  </si>
  <si>
    <t>ZIE</t>
  </si>
  <si>
    <t>GEO</t>
  </si>
  <si>
    <t>PRL</t>
  </si>
  <si>
    <t>RPJ</t>
  </si>
  <si>
    <t>RRP</t>
  </si>
  <si>
    <t>RTD</t>
  </si>
  <si>
    <t>RPA</t>
  </si>
  <si>
    <t>DMK</t>
  </si>
  <si>
    <t>DGO</t>
  </si>
  <si>
    <t>USZ</t>
  </si>
  <si>
    <t>UKZ</t>
  </si>
  <si>
    <t>UOI</t>
  </si>
  <si>
    <t>URD</t>
  </si>
  <si>
    <t>UOP</t>
  </si>
  <si>
    <t>UFP</t>
  </si>
  <si>
    <t>ZWM</t>
  </si>
  <si>
    <t>UOK</t>
  </si>
  <si>
    <t>OZI</t>
  </si>
  <si>
    <t>OUO</t>
  </si>
  <si>
    <t>OWD</t>
  </si>
  <si>
    <t>UOS</t>
  </si>
  <si>
    <t>UIT</t>
  </si>
  <si>
    <t>UZR</t>
  </si>
  <si>
    <t>ZAR</t>
  </si>
  <si>
    <t>PTK</t>
  </si>
  <si>
    <t>UCP</t>
  </si>
  <si>
    <t>OAZ</t>
  </si>
  <si>
    <t>GNG</t>
  </si>
  <si>
    <t>GNS</t>
  </si>
  <si>
    <t>UGS</t>
  </si>
  <si>
    <t>RRO</t>
  </si>
  <si>
    <t>OID</t>
  </si>
  <si>
    <t>RSP</t>
  </si>
  <si>
    <t>OGK</t>
  </si>
  <si>
    <t>SIP</t>
  </si>
  <si>
    <t>Koordynacja i obsługa administracyjna</t>
  </si>
  <si>
    <t>RPR</t>
  </si>
  <si>
    <t>BMK</t>
  </si>
  <si>
    <t>FKS</t>
  </si>
  <si>
    <t>CYW</t>
  </si>
  <si>
    <t>OBR</t>
  </si>
  <si>
    <t>KRY</t>
  </si>
  <si>
    <t>OSP</t>
  </si>
  <si>
    <t>POW</t>
  </si>
  <si>
    <t>IMP</t>
  </si>
  <si>
    <t>KUM</t>
  </si>
  <si>
    <t>AIP</t>
  </si>
  <si>
    <t>IIP</t>
  </si>
  <si>
    <t>ARZ</t>
  </si>
  <si>
    <t>KPB</t>
  </si>
  <si>
    <t>SZJ</t>
  </si>
  <si>
    <t>OZP</t>
  </si>
  <si>
    <t>FM1</t>
  </si>
  <si>
    <t>SUI</t>
  </si>
  <si>
    <t>PBI</t>
  </si>
  <si>
    <t>SPA</t>
  </si>
  <si>
    <t>OFK</t>
  </si>
  <si>
    <t>ADM</t>
  </si>
  <si>
    <t>REM</t>
  </si>
  <si>
    <t>ODF</t>
  </si>
  <si>
    <t>UBZ</t>
  </si>
  <si>
    <t>OSM</t>
  </si>
  <si>
    <t>PLN</t>
  </si>
  <si>
    <t>PMG</t>
  </si>
  <si>
    <t>WMW</t>
  </si>
  <si>
    <t>RSW</t>
  </si>
  <si>
    <t>ISM</t>
  </si>
  <si>
    <t>Rządowy program dla rodzin wielodzietnych</t>
  </si>
  <si>
    <t>EDO</t>
  </si>
  <si>
    <t>RPM</t>
  </si>
  <si>
    <t>KWO</t>
  </si>
  <si>
    <t>DSZ</t>
  </si>
  <si>
    <t>OHU</t>
  </si>
  <si>
    <t>ZSA</t>
  </si>
  <si>
    <t>DZG</t>
  </si>
  <si>
    <t>OPK</t>
  </si>
  <si>
    <t>AWK</t>
  </si>
  <si>
    <t>ORM</t>
  </si>
  <si>
    <t>ODO</t>
  </si>
  <si>
    <t>FKR</t>
  </si>
  <si>
    <t>GRU</t>
  </si>
  <si>
    <t>KSI</t>
  </si>
  <si>
    <t>WNC</t>
  </si>
  <si>
    <t>EAP</t>
  </si>
  <si>
    <t>WZT</t>
  </si>
  <si>
    <t>PZZ</t>
  </si>
  <si>
    <t>Obsługa zadań dzielnic</t>
  </si>
  <si>
    <t>OZD</t>
  </si>
  <si>
    <t>RPZ</t>
  </si>
  <si>
    <t>ZOZ</t>
  </si>
  <si>
    <t>OND</t>
  </si>
  <si>
    <t>MPI</t>
  </si>
  <si>
    <t>INF</t>
  </si>
  <si>
    <t>MPS</t>
  </si>
  <si>
    <t>UPS</t>
  </si>
  <si>
    <t>NPS</t>
  </si>
  <si>
    <t>ODM</t>
  </si>
  <si>
    <t>ZCM</t>
  </si>
  <si>
    <t>PON</t>
  </si>
  <si>
    <t>REP</t>
  </si>
  <si>
    <t>SWR</t>
  </si>
  <si>
    <t>OON</t>
  </si>
  <si>
    <t>URP</t>
  </si>
  <si>
    <t>PMK</t>
  </si>
  <si>
    <t>KKR</t>
  </si>
  <si>
    <t>KDR</t>
  </si>
  <si>
    <t>STR</t>
  </si>
  <si>
    <t>BIM</t>
  </si>
  <si>
    <t>REW</t>
  </si>
  <si>
    <t>KOS</t>
  </si>
  <si>
    <t>COI</t>
  </si>
  <si>
    <t>MSP</t>
  </si>
  <si>
    <t>OWM</t>
  </si>
  <si>
    <t>Krakowski Teatr Variete (VARIETE)</t>
  </si>
  <si>
    <t>Krakowskie Biuro Festiwalowe (KBF)</t>
  </si>
  <si>
    <t>Zespół Szkół Geodezyjno-Drogowych i Gospodarki Wodnej (ZSGDIGW)</t>
  </si>
  <si>
    <t>Bursa Szkolnictwa Ponadpodstawowego Nr 1 (BURSA 1)</t>
  </si>
  <si>
    <t>Bursa Szkolnictwa Ponadpodstawowego Nr 2 (BURSA 2)</t>
  </si>
  <si>
    <t>Bursa Szkolnictwa Ponadpodstawowego Nr 3 (BURSA 3)</t>
  </si>
  <si>
    <t>Utrzymanie obiektów kubaturowych i ścieżek rowerowych</t>
  </si>
  <si>
    <t>Budżet obywatelski ogólnomiejski</t>
  </si>
  <si>
    <t>BOO</t>
  </si>
  <si>
    <t>- Zadania dzielnic</t>
  </si>
  <si>
    <t>Ogólnokształcąca Szkoła Muzyczna ul. Basztowa 8 (OSM-B)</t>
  </si>
  <si>
    <t xml:space="preserve">- Zadania inwestycyjne wynikające z kompetencji decyzyjnych
  dzielnic </t>
  </si>
  <si>
    <t xml:space="preserve">Koordynacja i obsługa administracyjna </t>
  </si>
  <si>
    <r>
      <t xml:space="preserve">Ogółem wydatki </t>
    </r>
    <r>
      <rPr>
        <sz val="12"/>
        <rFont val="Arial CE"/>
        <family val="2"/>
        <charset val="238"/>
      </rPr>
      <t>(bez rezerw)</t>
    </r>
  </si>
  <si>
    <t>WWD</t>
  </si>
  <si>
    <t>RZP</t>
  </si>
  <si>
    <t>- Zadania z zakresu zarządzania kryzysowego</t>
  </si>
  <si>
    <t>DBR</t>
  </si>
  <si>
    <t>Zadania dzielnic (bieżące)</t>
  </si>
  <si>
    <t>Zarząd Zieleni Miejskiej (ZZM)</t>
  </si>
  <si>
    <t>Utrzymanie i konserwacja zieleni</t>
  </si>
  <si>
    <t>Obsługa administracyjno - techniczna zadań</t>
  </si>
  <si>
    <t>DWM</t>
  </si>
  <si>
    <t>Wydział Egzekucji Administracyjnej i Windykacji (EW)</t>
  </si>
  <si>
    <t>APD</t>
  </si>
  <si>
    <t>PPU</t>
  </si>
  <si>
    <t>Pomoc publiczna</t>
  </si>
  <si>
    <t>III Liceum Ogólnokształcące (LO III)</t>
  </si>
  <si>
    <t>XV Liceum Ogólnokształcące (LO XV)</t>
  </si>
  <si>
    <t>Specjalistyczna Poradnia Wczesnej Pomocy Psychologiczno - Pedagogicznej (SPWPPP)</t>
  </si>
  <si>
    <t>SZP</t>
  </si>
  <si>
    <t>System Zarządzania Projektami</t>
  </si>
  <si>
    <t>EU1</t>
  </si>
  <si>
    <t>Rozwój Systemu Elektronicznych Usług Publicznych w UMK i MJO</t>
  </si>
  <si>
    <t>ORZ</t>
  </si>
  <si>
    <t>Zarządzanie i nadzór nad lasami</t>
  </si>
  <si>
    <t>ZNL</t>
  </si>
  <si>
    <t>EMT</t>
  </si>
  <si>
    <t>ETG</t>
  </si>
  <si>
    <t>LFE</t>
  </si>
  <si>
    <t>SOSW - działalność podstawowa</t>
  </si>
  <si>
    <t>SOSW/CPO</t>
  </si>
  <si>
    <t>SOSW/APO</t>
  </si>
  <si>
    <t xml:space="preserve">Program dofinansowania do zwiększonych kosztów grzewczych </t>
  </si>
  <si>
    <t>Wydawanie decyzji o pozwoleniu na budowę i przyjmowanie zgłoszeń</t>
  </si>
  <si>
    <t>OZS</t>
  </si>
  <si>
    <t>Zapewnienie realizacji bieżących zadań Powiatowego Centrum Zarządzania Kryzysowego związanych z zagrożeniami kryzysowymi</t>
  </si>
  <si>
    <t>ADT</t>
  </si>
  <si>
    <t>OBS</t>
  </si>
  <si>
    <t>Teatr Groteska (GROTESKA)</t>
  </si>
  <si>
    <t>Teatr Ludowy (LUDOWY)</t>
  </si>
  <si>
    <t>Teatr Bagatela (BAGATELA)</t>
  </si>
  <si>
    <t>Teatr Łaźnia Nowa (TŁN)</t>
  </si>
  <si>
    <t>Projekt zintegrowany LIFE w zakresie wdrażania Programu ochrony powietrza dla województwa małopolskiego</t>
  </si>
  <si>
    <t>Zarządzanie Domem Krakowskim w Norymberdze</t>
  </si>
  <si>
    <t>PR5</t>
  </si>
  <si>
    <t>Nieodpłatna pomoc prawna</t>
  </si>
  <si>
    <t>NPP</t>
  </si>
  <si>
    <t>Biuro Przejmowania Mienia i Rewindykacji (MR)</t>
  </si>
  <si>
    <t>PMN</t>
  </si>
  <si>
    <t>RED</t>
  </si>
  <si>
    <t>Przejmowanie spadków na rzecz GMK</t>
  </si>
  <si>
    <t>Organizacja imprez sportowo - rekreacyjnych</t>
  </si>
  <si>
    <t>PEK</t>
  </si>
  <si>
    <t>IV Liceum Ogólnokształcące (LO IV)</t>
  </si>
  <si>
    <t>Zespół Szkolno - Przedszkolny Nr 11 (ZSP 11)</t>
  </si>
  <si>
    <t>ERP</t>
  </si>
  <si>
    <t>Obsługa klienta</t>
  </si>
  <si>
    <t>OBK</t>
  </si>
  <si>
    <t>NNS</t>
  </si>
  <si>
    <t>Niekategoryzowane obiekty noclegowe</t>
  </si>
  <si>
    <t>KON</t>
  </si>
  <si>
    <t>Informacja publiczna i prawna</t>
  </si>
  <si>
    <t>IPP</t>
  </si>
  <si>
    <t>KRS</t>
  </si>
  <si>
    <t>Przejmowanie mienia po podmiotach gospodarczych</t>
  </si>
  <si>
    <t>MAP</t>
  </si>
  <si>
    <t>Wspieranie działalności kulturalnej i artystycznej</t>
  </si>
  <si>
    <t>Rowerem do szkoły - Stars</t>
  </si>
  <si>
    <t>STS</t>
  </si>
  <si>
    <t>Bezpieczeństwo powodziowe i odwodnienie na terenie GMK</t>
  </si>
  <si>
    <t>BPO</t>
  </si>
  <si>
    <t>Zespoły szkół - działalność podstawowa</t>
  </si>
  <si>
    <t>Zespoły szkół - pozostała działalność</t>
  </si>
  <si>
    <t>Zespoły szkół - zadania realizowane na podstawie umów i porozumień</t>
  </si>
  <si>
    <t>Zespoły szkół - remonty</t>
  </si>
  <si>
    <t>ZS/APO</t>
  </si>
  <si>
    <t>ZS/CPO</t>
  </si>
  <si>
    <t>ZS/HUP</t>
  </si>
  <si>
    <t>Biblioteka Kraków (BIBLIOTEKA)</t>
  </si>
  <si>
    <t>Akty kierowania</t>
  </si>
  <si>
    <t>Interpelacje i realizacja uchwał</t>
  </si>
  <si>
    <t>Nadzór nad SPZOZ</t>
  </si>
  <si>
    <t>DEG</t>
  </si>
  <si>
    <t>Wypłata świadczenia dla posiadaczy Karty Polaka</t>
  </si>
  <si>
    <t>KPW</t>
  </si>
  <si>
    <t>Rodzicu, nie jesteś sam</t>
  </si>
  <si>
    <t>RNS</t>
  </si>
  <si>
    <t>KEA</t>
  </si>
  <si>
    <t>Obsługa mieszkańców w zakresie stanu cywilnego, rejestru PESEL oraz zmiany imienia i nazwiska</t>
  </si>
  <si>
    <t>Zadania dzielnicowe bieżące wieloletnie</t>
  </si>
  <si>
    <t>DBW</t>
  </si>
  <si>
    <t>Szkoła Podstawowa Nr 39 (SP 39)</t>
  </si>
  <si>
    <t>Szkoła Podstawowa Nr 5 (SP 5)</t>
  </si>
  <si>
    <t>Szkoła Podstawowa Nr 56 (SP 56)</t>
  </si>
  <si>
    <t>Szkoła Podstawowa Nr 12 (SP 12)</t>
  </si>
  <si>
    <t>Szkoła Podstawowa Nr 10 (SP 10)</t>
  </si>
  <si>
    <t>Zarząd Inwestycji Miejskich (ZIM)</t>
  </si>
  <si>
    <t>Nadzór inwestycyjny</t>
  </si>
  <si>
    <t>NIW</t>
  </si>
  <si>
    <t>OAI</t>
  </si>
  <si>
    <t>Szkoła Podstawowa Nr 158  (SP 158)</t>
  </si>
  <si>
    <t>XI Liceum Ogólnokształcące (LO XI)</t>
  </si>
  <si>
    <t>XII Liceum Ogólnokształcące (LO XII)</t>
  </si>
  <si>
    <t>XLI Liceum Ogólnokształcące (LO XLI)</t>
  </si>
  <si>
    <t>XLII Liceum Ogólnokształcące (LO XLII)</t>
  </si>
  <si>
    <t>XLIV Liceum Ogólnokształcące (LO XLIV)</t>
  </si>
  <si>
    <t>Kształcenie zawodowe uczniów w branży turystyczno - gastronomicznej</t>
  </si>
  <si>
    <t>CKT</t>
  </si>
  <si>
    <t>Kształcenie zawodowe uczniów w branży administracyjno - usługowej</t>
  </si>
  <si>
    <t>CKA</t>
  </si>
  <si>
    <t>Kształcenie zawodowe uczniów w branży budowlanej</t>
  </si>
  <si>
    <t>CKB</t>
  </si>
  <si>
    <t>Kształcenie zawodowe uczniów w branży elektryczno - elektronicznej</t>
  </si>
  <si>
    <t>CKE</t>
  </si>
  <si>
    <t>Kształcenie zawodowe uczniów w branży mechanicznej</t>
  </si>
  <si>
    <t>CKM</t>
  </si>
  <si>
    <t>Kształcenie zawodowe uczniów w branży rolniczo - leśnej z ochroną środowiska</t>
  </si>
  <si>
    <t>CKR</t>
  </si>
  <si>
    <t>KKU</t>
  </si>
  <si>
    <t>LO/APO</t>
  </si>
  <si>
    <t>OAT</t>
  </si>
  <si>
    <t>Program Elektroniczna Komunikacja i Obsługa w UMK</t>
  </si>
  <si>
    <t>EKU</t>
  </si>
  <si>
    <t>PKF</t>
  </si>
  <si>
    <t>Koordynacja kształcenia zawodowego uczniów</t>
  </si>
  <si>
    <t>ELI</t>
  </si>
  <si>
    <t>PZM</t>
  </si>
  <si>
    <t>Planowanie i promowanie zrównoważonej mobilności</t>
  </si>
  <si>
    <t>Rewindykacja nieruchomości</t>
  </si>
  <si>
    <t>Obsługa i wypłata świadczenia wychowawczego</t>
  </si>
  <si>
    <t>Krakowskie Forum Kultury (KFK)</t>
  </si>
  <si>
    <t>Centrum Kultury Podgórza  (CKPODG)</t>
  </si>
  <si>
    <t>Parki Kulturowe</t>
  </si>
  <si>
    <t>Współpraca i wymiana kulturalna, realizacja własnych projektów</t>
  </si>
  <si>
    <t>Opiniowanie przedsięwzięć dla harmonijnego i estetycznego wizerunku Miasta</t>
  </si>
  <si>
    <t>Młodzieżowa Rada Krakowa</t>
  </si>
  <si>
    <t>Przejmowanie mienia i nieruchomości</t>
  </si>
  <si>
    <t>wydatki majątkowe ogółem</t>
  </si>
  <si>
    <t>Licea ogólnokształcące - działalność podstawowa</t>
  </si>
  <si>
    <t>- Program "Nowa Huta dziś!"</t>
  </si>
  <si>
    <t>Miejskie Centrum Obsługi Oświaty (MCOO)</t>
  </si>
  <si>
    <t>MCOO - działalność podstawowa</t>
  </si>
  <si>
    <t xml:space="preserve">MCOO - pozostała działalność </t>
  </si>
  <si>
    <t>MCOO - nadzór nad działalnością remontową samorządowych przedszkoli, szkół i placówek oświatowych</t>
  </si>
  <si>
    <t>MCOO - Kształcenie zawodowe uczniów w branży administracyjno - usługowej</t>
  </si>
  <si>
    <t>MCOO - Kształcenie zawodowe uczniów w branży budowlanej</t>
  </si>
  <si>
    <t>MCOO - Kształcenie zawodowe uczniów w branży elektryczno - elektronicznej</t>
  </si>
  <si>
    <t>MCOO - Kształcenie zawodowe uczniów w branży mechanicznej</t>
  </si>
  <si>
    <t>MCOO - Kształcenie zawodowe uczniów w branży rolniczo - leśnej z ochroną środowiska</t>
  </si>
  <si>
    <t>MCOO - Kształcenie zawodowe uczniów w branży turystyczno - gastronomicznej</t>
  </si>
  <si>
    <t>MCOO - Koordynacja kształcenia zawodowego uczniów</t>
  </si>
  <si>
    <t>Zadania inwestycyjne</t>
  </si>
  <si>
    <t>Zadania dzielnic (inwestycyjne)</t>
  </si>
  <si>
    <t>Karta Krakowska</t>
  </si>
  <si>
    <t>PKK</t>
  </si>
  <si>
    <t>Finansowanie zadań oświatowych</t>
  </si>
  <si>
    <t>FZO</t>
  </si>
  <si>
    <t>Przedszkola - remonty</t>
  </si>
  <si>
    <t>Szkoły podstawowe - remonty</t>
  </si>
  <si>
    <t>Wydział ds. Jakości Powietrza (JP)</t>
  </si>
  <si>
    <t>Roczne działania zmierzające do poprawy jakości powietrza</t>
  </si>
  <si>
    <t>ROP</t>
  </si>
  <si>
    <t>Wieloletnie działania zmierzające do poprawy jakości powietrza</t>
  </si>
  <si>
    <t>WOP</t>
  </si>
  <si>
    <t>MAS</t>
  </si>
  <si>
    <t>ECO</t>
  </si>
  <si>
    <t>WYB</t>
  </si>
  <si>
    <t>PWS</t>
  </si>
  <si>
    <t>RWM</t>
  </si>
  <si>
    <t>UPR</t>
  </si>
  <si>
    <t>Sinfonietta Cracovia (SINFO)</t>
  </si>
  <si>
    <t>Zespół Szkół Inżynierii Środowiska i Melioracji (ZSIŚIM)</t>
  </si>
  <si>
    <t>Zespół Szkolno - Przedszkolny Nr 15 (ZSP 15)</t>
  </si>
  <si>
    <t>Nowe usługi w Elektronicznym Centrum Obsługi (ECO), elektroniczne archiwum i rejestry publiczne</t>
  </si>
  <si>
    <t>Wydawanie warunków na korzystanie ze środowiska w zakresie ochrony: wód, przed hałasem i polami elektromagnetycznymi</t>
  </si>
  <si>
    <t>Wspornik - Punkt Wsparcia Opiekunów</t>
  </si>
  <si>
    <t>W sile wieku 2</t>
  </si>
  <si>
    <t>Rozszerzenie zakresu pomocy psychologicznej dla osób zagrożonych przemocą i doświadczających przemocy</t>
  </si>
  <si>
    <t>Zarządzanie i obsługa zadłużenia Miasta w tym analizowanie sytuacji finansowej Miasta Krakowa</t>
  </si>
  <si>
    <t>MIP</t>
  </si>
  <si>
    <t>Centrum Obsługi Informatycznej  (IT)</t>
  </si>
  <si>
    <t>Zespół Szkolno - Przedszkolny Nr 13 (ZSP 13)</t>
  </si>
  <si>
    <t>Zespół Szkolno - Przedszkolny Nr 17 (ZSP 17)</t>
  </si>
  <si>
    <t xml:space="preserve">Dom Pomocy Społecznej, os. Hutnicze 5 (DPS-NH) </t>
  </si>
  <si>
    <t>Rozbudowa Al. 29 Listopada (odc. ul. Opolska - granica miasta)</t>
  </si>
  <si>
    <t>Prowadzenie cmentarzy</t>
  </si>
  <si>
    <t>ATZ</t>
  </si>
  <si>
    <t>Ośrodek Kultury Zespół Pieśni i Tańca "Krakowiacy" (OKZPIT)</t>
  </si>
  <si>
    <t>Galeria Sztuki Współczesnej Bunkier Sztuki (BUNKIER)</t>
  </si>
  <si>
    <t>MRK</t>
  </si>
  <si>
    <t>Centrum Kultury "Dworek Białoprądnicki"  (DWOREK)</t>
  </si>
  <si>
    <t>Centrum Młodzieży im. dr. Jordana (CM)</t>
  </si>
  <si>
    <t>Zespół Szkół Zawodowych Polskiego Górnictwa Naftowego 
i Gazownictwa (ZSZ PGNIG)</t>
  </si>
  <si>
    <t>Zespół Szkół i Placówek - Centrum dla Niewidomych i Słabowidzących (ZSIPCNS)</t>
  </si>
  <si>
    <t>Marketing turystyczny</t>
  </si>
  <si>
    <t>MIT</t>
  </si>
  <si>
    <t>Wsparcie rozwoju rynku turystycznego</t>
  </si>
  <si>
    <t>WRT</t>
  </si>
  <si>
    <t>Rozwój i konsolidacja Miejskiego Systemu Informacji Przestrzennej wraz z modułem 3D</t>
  </si>
  <si>
    <t>Gmina Miejska Kraków - zarządzanie bezpieczeństwem informacji zgodnie z wymogami Rozporządzenia o ochronie danych osobowych</t>
  </si>
  <si>
    <t>BIG</t>
  </si>
  <si>
    <t>Pozostała działalność w zakresie kultury fizycznej</t>
  </si>
  <si>
    <t>Punkt Obsługi Przedsiębiorcy</t>
  </si>
  <si>
    <t>POP</t>
  </si>
  <si>
    <t>Koordynacja systemów informatycznych obsługujących działalność finansową Miasta zgodnie z zasadami polityki i rachunkowości Miasta</t>
  </si>
  <si>
    <t>LIFE IP EKOMAŁOPOLSKA - Wdrażanie Regionalnego Planu dla Klimatu i Energii dla województwa małopolskiego</t>
  </si>
  <si>
    <t>LEM</t>
  </si>
  <si>
    <t>Centrum Edukacji Ekologicznej Symbioza</t>
  </si>
  <si>
    <t>SYM</t>
  </si>
  <si>
    <t>ZIW</t>
  </si>
  <si>
    <t>Zarządzanie infrastrukturą wodną</t>
  </si>
  <si>
    <t>Utrzymanie Strefy Płatnego Parkowania</t>
  </si>
  <si>
    <t>SPP</t>
  </si>
  <si>
    <t>Prowadzenie postępowań przedegzekucyjnych</t>
  </si>
  <si>
    <t>PPE</t>
  </si>
  <si>
    <t>Utrzymanie i remonty szaletów</t>
  </si>
  <si>
    <t>ZRO</t>
  </si>
  <si>
    <t>Program Aktywności Społecznej i Integracji Osób Starszych</t>
  </si>
  <si>
    <t>PAS</t>
  </si>
  <si>
    <t>Zawsze rodzina</t>
  </si>
  <si>
    <t>Muzeum - Miejsce Pamięci KL Plaszow (MKLP)</t>
  </si>
  <si>
    <t>Matura międzynarodowa</t>
  </si>
  <si>
    <t>Wydział Kontroli Wewnętrznej i Ewidencji Mienia (KE)</t>
  </si>
  <si>
    <t>MCP</t>
  </si>
  <si>
    <t>Małopolska - cel podróży</t>
  </si>
  <si>
    <t>NFS</t>
  </si>
  <si>
    <t>Nadzór Fundacje Stowarzyszenia</t>
  </si>
  <si>
    <t>MTA</t>
  </si>
  <si>
    <t>Małopolska Tarcza Antykryzysowa - Cyfryzacja szkół i placówek oświatowych</t>
  </si>
  <si>
    <t>Zespół Szkolno - Przedszkolny Nr 19 (ZSP 19)</t>
  </si>
  <si>
    <t>WEW</t>
  </si>
  <si>
    <t>Wspieranie Edukacji Włączającej</t>
  </si>
  <si>
    <t>CZP</t>
  </si>
  <si>
    <t>Środowiskowe Centrum Zdrowia Psychicznego dla Dzieci i Młodzieży Kraków-Południe</t>
  </si>
  <si>
    <t>PKL</t>
  </si>
  <si>
    <t>Promocja i edukacja klimatyczna</t>
  </si>
  <si>
    <t>SOO</t>
  </si>
  <si>
    <t>System energii odnawialnej do celów ogrzewania budynków mieszkalnych i wytwarzania energii</t>
  </si>
  <si>
    <t>Środowiskowe Centrum Zdrowia Psychicznego dla Dzieci i Młodzieży Kraków Południe</t>
  </si>
  <si>
    <t>Monitorowanie działalności Agencji Rozwoju Miasta Krakowa sp. z o.o. i Kraków Nowa Huta Przyszłości S.A.</t>
  </si>
  <si>
    <t>MDS</t>
  </si>
  <si>
    <t>Stradom 2.0</t>
  </si>
  <si>
    <t>ST2</t>
  </si>
  <si>
    <t>ZCP</t>
  </si>
  <si>
    <t>Wydawanie zaświadczeń "Czyste powietrze"</t>
  </si>
  <si>
    <t>PPL</t>
  </si>
  <si>
    <t>Zintegrowany system informatyczny do obsługi poboru podatków lokalnych</t>
  </si>
  <si>
    <t>ADP</t>
  </si>
  <si>
    <t>Aplikacja do Deklaracji Podatkowych</t>
  </si>
  <si>
    <t>MCOO - Realizacja programu unijnego Erasmus+</t>
  </si>
  <si>
    <t>KCK</t>
  </si>
  <si>
    <t>Krakowskie Centrum Kontaktu</t>
  </si>
  <si>
    <t>WSU</t>
  </si>
  <si>
    <t>Wdrożenie Strategii Usług w UMK</t>
  </si>
  <si>
    <t>ZDU</t>
  </si>
  <si>
    <t>Zarządzanie Dokumentacją Urzędu</t>
  </si>
  <si>
    <t>Wdrożenie rozwiązania e-Learningowego</t>
  </si>
  <si>
    <t>WRE</t>
  </si>
  <si>
    <t>Portal Elektronicznych Usług Publicznych</t>
  </si>
  <si>
    <t>PEU</t>
  </si>
  <si>
    <t>Utrzymanie małej architektury oraz ciągów pieszych</t>
  </si>
  <si>
    <t>MAC</t>
  </si>
  <si>
    <t xml:space="preserve">Inwentaryzacja składników majątkowych </t>
  </si>
  <si>
    <t>Kontrola wewnętrzna i zewnętrzna</t>
  </si>
  <si>
    <t>KWZ</t>
  </si>
  <si>
    <t>KIM</t>
  </si>
  <si>
    <t>Kampanie informacyjne Miasta</t>
  </si>
  <si>
    <t>BRN</t>
  </si>
  <si>
    <t>Baza referencyjna nieruchomości</t>
  </si>
  <si>
    <t>Specjalistyczna Poradnia Psychologiczno-Pedagogiczna "Krakowski Ośrodek Kariery" (KOK)</t>
  </si>
  <si>
    <t>Szkoła Muzyczna I i II stopnia ul. Józefińska 10 (SM-J)</t>
  </si>
  <si>
    <t>Szkoła Muzyczna I stopnia ul. Pilotów (SM-P)</t>
  </si>
  <si>
    <t>GDS</t>
  </si>
  <si>
    <t>Dostępna szkoła</t>
  </si>
  <si>
    <t>Realizacja programów unijnych- Erasmus +</t>
  </si>
  <si>
    <t>Planowanie i monitorowanie realizacji inwestycji rocznych i wieloletnich</t>
  </si>
  <si>
    <t>Bank Informacji o Mieście i Metropolii</t>
  </si>
  <si>
    <t>WYKAZ ZADAŃ BUDŻETOWYCH</t>
  </si>
  <si>
    <t>w zł</t>
  </si>
  <si>
    <t>6:3</t>
  </si>
  <si>
    <t>8:5</t>
  </si>
  <si>
    <t>UKR</t>
  </si>
  <si>
    <t>DOS</t>
  </si>
  <si>
    <t>ASP</t>
  </si>
  <si>
    <t>ER2</t>
  </si>
  <si>
    <t>LO/HUP</t>
  </si>
  <si>
    <t>LO/PMK</t>
  </si>
  <si>
    <t>LAP</t>
  </si>
  <si>
    <t>EPC</t>
  </si>
  <si>
    <t>Obsługa Dzielnic</t>
  </si>
  <si>
    <t>Pomoc dla uchodźców z Ukrainy</t>
  </si>
  <si>
    <t>Dodatek osłonowy</t>
  </si>
  <si>
    <t>Edukacja ekologiczna i klimatyczna</t>
  </si>
  <si>
    <t>Rozliczenia wydatków majątkowych</t>
  </si>
  <si>
    <t>Laboratoria Przyszłości</t>
  </si>
  <si>
    <t>Realizacja programu Młody Kraków</t>
  </si>
  <si>
    <t>Realizacja programu unijnego Erasmus+ edycja 2021-2027</t>
  </si>
  <si>
    <t>Realizacja programów unijnych - Erasmus+ 2021-2027</t>
  </si>
  <si>
    <t>Smart EPC</t>
  </si>
  <si>
    <t>PKS</t>
  </si>
  <si>
    <t>Polityka Kształtowania Środowiska</t>
  </si>
  <si>
    <t>Przedszkola - działalność podstawowa</t>
  </si>
  <si>
    <t>Licea ogólnokształcące - zadania realizowane na podstawie umów i porozumień</t>
  </si>
  <si>
    <t>Załącznik Nr 2.2</t>
  </si>
  <si>
    <t>IŹC</t>
  </si>
  <si>
    <t>UNI</t>
  </si>
  <si>
    <t>CH7</t>
  </si>
  <si>
    <t>AMP</t>
  </si>
  <si>
    <t>Pomoc UNICEF dla dzieci i rodzin z Ukrainy</t>
  </si>
  <si>
    <t>Małopolska Chmura Edukacyjna w Gminie Miejskiej Kraków - 7 edycja</t>
  </si>
  <si>
    <t>Life Pact - Czynnik ludzki: Adaptacja miasta na potrzeby jutra</t>
  </si>
  <si>
    <t>Specjalny Ośrodek Szkolno - Wychowawczy - pozostała działalność</t>
  </si>
  <si>
    <t>Specjalny Ośrodek Szkolno - Wychowawczy - remonty</t>
  </si>
  <si>
    <t>EZN</t>
  </si>
  <si>
    <t>Projekt dotyczący ewidencji zasobu nieruchomości Gminy Miejskiej Kraków, Miasta Kraków - miasta na prawach powiatu oraz Skarbu Państwa</t>
  </si>
  <si>
    <t>Asystent ucznia ze specjalnymi potrzebami edukacyjnymi - pilotaż</t>
  </si>
  <si>
    <t>Sprawozdanie z wykonania wydatków budżetowych miasta Krakowa za 2023 rok w układzie zadaniowym</t>
  </si>
  <si>
    <t>Plan wydatków na 31.12.2023 r.</t>
  </si>
  <si>
    <t>Wykonanie wydatków na 31.12.2023 r.</t>
  </si>
  <si>
    <t xml:space="preserve">Wydział Gospodarki Komunalnej i Klimatu (GK) </t>
  </si>
  <si>
    <t>Wybory do Rad Dzielnic Miasta Krakowa</t>
  </si>
  <si>
    <t>WRD</t>
  </si>
  <si>
    <t>BUK</t>
  </si>
  <si>
    <t>Fundusz Pomocy - podręczniki</t>
  </si>
  <si>
    <t>MIN</t>
  </si>
  <si>
    <t>MINEV</t>
  </si>
  <si>
    <t>SUM</t>
  </si>
  <si>
    <t>Od idei do zmiany - Plan Zrównoważonej Mobilności Metropolii Krakowskiej</t>
  </si>
  <si>
    <t>ARC</t>
  </si>
  <si>
    <t>Zrównoważone zarządzanie dysonansowym dziedzictwem Krakowa na przykładzie Nowej Huty - AR.C.H.ETHICS</t>
  </si>
  <si>
    <t>KRW</t>
  </si>
  <si>
    <t>Kreatywność, rozwój i współpraca</t>
  </si>
  <si>
    <t>Prowadzenie instytucji kultury i nadzór nad miejskimi spółkami</t>
  </si>
  <si>
    <r>
      <t>Muzeum Inżynierii i Techniki (MIT)</t>
    </r>
    <r>
      <rPr>
        <sz val="10"/>
        <rFont val="Arial CE"/>
        <charset val="238"/>
      </rPr>
      <t xml:space="preserve"> </t>
    </r>
  </si>
  <si>
    <t>Organizacja III Igrzysk Europejskich 2023</t>
  </si>
  <si>
    <t>OIE</t>
  </si>
  <si>
    <t>PSP</t>
  </si>
  <si>
    <t>Utrzymanie gotowości operacyjnej pododdziału ratowniczego Szkoły Aspirantów Państwowej Straży Pożarnej w Krakowie</t>
  </si>
  <si>
    <t>Ewidencja ludności i dowody osobiste</t>
  </si>
  <si>
    <t>Rozliczenia wydatków majątkowe</t>
  </si>
  <si>
    <t>WSS</t>
  </si>
  <si>
    <t>Wybory do Sejmu i Senatu</t>
  </si>
  <si>
    <t>MPA</t>
  </si>
  <si>
    <t>Mapy przestrzenne analizy</t>
  </si>
  <si>
    <t>DEL</t>
  </si>
  <si>
    <t>Dodatek elektryczny</t>
  </si>
  <si>
    <t>GAZ</t>
  </si>
  <si>
    <t>Refundacja podatku VAT od paliw gazowych</t>
  </si>
  <si>
    <t>FEM</t>
  </si>
  <si>
    <t>URBACT IV - FEMACT Cities</t>
  </si>
  <si>
    <t>M30</t>
  </si>
  <si>
    <t>Dostosowanie i wyposażenie lokalu żłobka przy ul. Mazowieckiej 30a</t>
  </si>
  <si>
    <t>P71</t>
  </si>
  <si>
    <t>MALUCH+ Dostosowanie i wyposażenie lokalu żłobka na os.Piastów 71</t>
  </si>
  <si>
    <t>TIB</t>
  </si>
  <si>
    <t>Tourism in Balance</t>
  </si>
  <si>
    <t>DPR</t>
  </si>
  <si>
    <t>Realizacja programów unijnych - ERASMUS+ 2021-2027</t>
  </si>
  <si>
    <t>Dofinansowanie pracowni przedmiotowych</t>
  </si>
  <si>
    <t>PBB</t>
  </si>
  <si>
    <t>Praska bez barier</t>
  </si>
  <si>
    <t>DDK</t>
  </si>
  <si>
    <t>Droga do kariery</t>
  </si>
  <si>
    <t>POZ</t>
  </si>
  <si>
    <t>Ogarniam życie - projekt</t>
  </si>
  <si>
    <t>MTH</t>
  </si>
  <si>
    <t>REACT-EU- Małopolska Tarcza Humanitarna</t>
  </si>
  <si>
    <t>Małopolska Tarcza Antykryzysowa</t>
  </si>
  <si>
    <t>PPD</t>
  </si>
  <si>
    <t>MOC RELACJI-wdrożenie zintegrowanego modelu profilaktyki przemocy domowej</t>
  </si>
  <si>
    <t>PPR</t>
  </si>
  <si>
    <t>Wzmocnienie systemu przeciwdziałania przemocy w rodzinie wobec seniorów i osób niepełnosprawnych w Krakowie</t>
  </si>
  <si>
    <t>PSA</t>
  </si>
  <si>
    <t>DPP</t>
  </si>
  <si>
    <t>Szkolenie i Doradztwo dla Kadr Poradnictwa Psychologiczno Pedagogicznego</t>
  </si>
  <si>
    <t>PIR</t>
  </si>
  <si>
    <t>Program Integracji Romów</t>
  </si>
  <si>
    <t>ZME</t>
  </si>
  <si>
    <t>Zagraniczna mobilność edukacyjna uczniów i absolwentów oraz kadry kształcenia zawodowego</t>
  </si>
  <si>
    <t>Fundusz pomocy -podręczniki</t>
  </si>
  <si>
    <t>NBP</t>
  </si>
  <si>
    <t>Nauczyciel bliżej przyrody</t>
  </si>
  <si>
    <t>Program aktywności społecznej i integracji osób starszych</t>
  </si>
  <si>
    <t>PLP</t>
  </si>
  <si>
    <t>Poznaj Polskę</t>
  </si>
  <si>
    <t>TBU</t>
  </si>
  <si>
    <t>Termomodernizacja budynku użyteczności publicznej przy ul. Praskiej 52 w Krakowie</t>
  </si>
  <si>
    <t>EPB</t>
  </si>
  <si>
    <t>Poprawa bezpieczeństwa na przejściach dla pieszych w Krakowie</t>
  </si>
  <si>
    <t>SWP</t>
  </si>
  <si>
    <t>Strzelnica w powiecie</t>
  </si>
  <si>
    <t>GV4</t>
  </si>
  <si>
    <t>Międzynarodowy Fundusz Wyszehradzki Generacja V4</t>
  </si>
  <si>
    <t>EPR</t>
  </si>
  <si>
    <t>Ekopracowanie</t>
  </si>
  <si>
    <t>NSM</t>
  </si>
  <si>
    <t>SCT</t>
  </si>
  <si>
    <t>URS</t>
  </si>
  <si>
    <t>CFC</t>
  </si>
  <si>
    <t>RUD</t>
  </si>
  <si>
    <t>CoFarm4Cities</t>
  </si>
  <si>
    <t>Budowa ścieżki rowerowej wzdłuż rzeki Rudawy</t>
  </si>
  <si>
    <t>MCOO-Elektomobilność w gminie miejskiej Kraków</t>
  </si>
  <si>
    <t>MCOO -Zadania realizowane na podstawie umów i porozumień</t>
  </si>
  <si>
    <t>LO/DPR</t>
  </si>
  <si>
    <t>Licea ogólnokształcące - Dofinansowanie pracowni przedmiotowych</t>
  </si>
  <si>
    <t>P/CPO</t>
  </si>
  <si>
    <t>SOSW/NBP</t>
  </si>
  <si>
    <t>SP/BUK</t>
  </si>
  <si>
    <t>SP/CPO</t>
  </si>
  <si>
    <t>SP/DPR</t>
  </si>
  <si>
    <t>SP/NBP</t>
  </si>
  <si>
    <t>SP/PAS</t>
  </si>
  <si>
    <t>SP/PLP</t>
  </si>
  <si>
    <t>SP/POZ</t>
  </si>
  <si>
    <t>ZS/BUK</t>
  </si>
  <si>
    <t>ZS/DPR</t>
  </si>
  <si>
    <t>ZS/NBP</t>
  </si>
  <si>
    <t>ZS/PAS</t>
  </si>
  <si>
    <t>ZS/POZ</t>
  </si>
  <si>
    <t>SUM - Płynna Wspólna Mobilność Miejska</t>
  </si>
  <si>
    <t>Strefa Czystego Transportu</t>
  </si>
  <si>
    <t>Utrzymanie parkingów Park &amp; Ride</t>
  </si>
  <si>
    <t>Utrzymanie infrastruktury rowerowej i Systemu Informacji Miejskiej</t>
  </si>
  <si>
    <t>MCOO-Zadania dzielnic (bieżące)</t>
  </si>
  <si>
    <t>MCOO-Zagraniczna mobilność edukacyjna uczniów i absolwentów oraz kadry kształcenia zawodowego</t>
  </si>
  <si>
    <t>MCOO-REACT-EU- Małopolska Tarcza Humanitarna</t>
  </si>
  <si>
    <t>Mapa zagrożeń Miasta Krakowa i rozbudowa monitoringu wizyjnego</t>
  </si>
  <si>
    <t>Wdrożenie Systemu Gromadzenia i Przetwarzania Danych Miejskich</t>
  </si>
  <si>
    <t>SGD</t>
  </si>
  <si>
    <t>Studium wykonalności LoRaWAN w Krakowie na podstawie pilotażu</t>
  </si>
  <si>
    <t>LRW</t>
  </si>
  <si>
    <t>Krakowskie Centrum Kontaktu (CK)</t>
  </si>
  <si>
    <t>Obsługa i realizacja zadań związanych z kontaktem z GMK</t>
  </si>
  <si>
    <t>IZA</t>
  </si>
  <si>
    <t>Rozlicznie wydatków majątkowych</t>
  </si>
  <si>
    <t xml:space="preserve"> </t>
  </si>
  <si>
    <t xml:space="preserve">ClimateKIC </t>
  </si>
  <si>
    <t>Rozliczenie wydatków majątkowych</t>
  </si>
  <si>
    <t>Zespoły szkół - Ogarniam życie - projekt</t>
  </si>
  <si>
    <t>Szkoły podstawowe - Ogarniam życie - projekt</t>
  </si>
  <si>
    <t>Specjalny Ośrodek Szkolno - Nauczyciel bliżej przyrody</t>
  </si>
  <si>
    <t>Zespoły szkół - Nauczyciel bliżej przyrody</t>
  </si>
  <si>
    <t>Szkoły podstawowe - Nauczyciel bliżej przyrody</t>
  </si>
  <si>
    <t>Przedszkola - pozostała działalność</t>
  </si>
  <si>
    <t>Szkoły podstawowe - pozostała działalność</t>
  </si>
  <si>
    <t>Zespoły Szkół - Program Aktywności Społecznej i Integracji Osób Starszych</t>
  </si>
  <si>
    <t>Zespoły szkół - Dofinansowanie pracowni przedmiotowych</t>
  </si>
  <si>
    <t>Szkoły podstawowe - Program Aktywności Społecznej i Integracji Osób Starszych</t>
  </si>
  <si>
    <t>Szkoły - Dofinansowanie pracowni przedmiotowych</t>
  </si>
  <si>
    <t>Szkoły podstawowe - Poznaj Polskę</t>
  </si>
  <si>
    <t>Szkoły podstawowe - Fundusz Pomocy - podręczniki</t>
  </si>
  <si>
    <t>Zespoły szkół - Fundusz Pomocy - podręczniki</t>
  </si>
  <si>
    <t>OTD</t>
  </si>
  <si>
    <t>Otwarte Dane</t>
  </si>
  <si>
    <t>Przestrzeń dla sąsiedztwa</t>
  </si>
  <si>
    <t>AOF</t>
  </si>
  <si>
    <t>Analityczna obsługa finansowa zintegrowanych świadczeń</t>
  </si>
  <si>
    <t>APM</t>
  </si>
  <si>
    <t>Akademia Project Mangera</t>
  </si>
  <si>
    <t>Wdrożenie w UMK EZD jako podstawowego systemu wykonywania czynności kancelaryjnych</t>
  </si>
  <si>
    <t>EZD</t>
  </si>
  <si>
    <t>P30</t>
  </si>
  <si>
    <t>System Zarządzania Projektami, Programami i Portfelami SZPPP</t>
  </si>
  <si>
    <t>Inne źródła ciepła</t>
  </si>
  <si>
    <t>Inwestycje ogólnomiejskie</t>
  </si>
  <si>
    <t>- ogólnomiejskie</t>
  </si>
  <si>
    <t>sumy 1-500</t>
  </si>
  <si>
    <t>sumy 1001-1500</t>
  </si>
  <si>
    <t>sumy 501-1000</t>
  </si>
  <si>
    <t>sumy 1501-2000</t>
  </si>
  <si>
    <t>sumy 2001</t>
  </si>
  <si>
    <t>Wydawanie decyzji o warunkach zabudowy i zagospodarowania terenu oraz nakładanie kar za reklamy niezgodne z uchwałą</t>
  </si>
  <si>
    <t>Zwroty niewykorzystanych dotacji oraz płatności, dotyczące wydatków majątkowych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</si>
</sst>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#"/>
    <numFmt numFmtId="165" formatCode="###,###,###"/>
    <numFmt numFmtId="166" formatCode="###,###,###.00"/>
    <numFmt numFmtId="167" formatCode="#,##0.00;#,##0.00;;"/>
  </numFmts>
  <fonts count="75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14"/>
      <name val="Arial CE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i/>
      <sz val="6"/>
      <name val="Arial CE"/>
      <family val="2"/>
      <charset val="238"/>
    </font>
    <font>
      <i/>
      <sz val="8"/>
      <name val="Arial CE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CE"/>
      <charset val="238"/>
    </font>
    <font>
      <u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9"/>
      <name val="Arial CE"/>
      <charset val="238"/>
    </font>
    <font>
      <u/>
      <sz val="9"/>
      <name val="Arial CE"/>
      <charset val="238"/>
    </font>
    <font>
      <b/>
      <u/>
      <sz val="9"/>
      <name val="Arial CE"/>
      <family val="2"/>
      <charset val="238"/>
    </font>
    <font>
      <b/>
      <sz val="12"/>
      <name val="Arial Narrow"/>
      <family val="2"/>
      <charset val="238"/>
    </font>
    <font>
      <b/>
      <i/>
      <sz val="8"/>
      <name val="Arial CE"/>
      <family val="2"/>
      <charset val="238"/>
    </font>
    <font>
      <sz val="10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9"/>
      <name val="Arial CE"/>
      <charset val="238"/>
    </font>
    <font>
      <i/>
      <sz val="8"/>
      <name val="Arial Narrow"/>
      <family val="2"/>
      <charset val="238"/>
    </font>
    <font>
      <sz val="9"/>
      <color indexed="10"/>
      <name val="Arial CE"/>
      <family val="2"/>
      <charset val="238"/>
    </font>
    <font>
      <sz val="8"/>
      <name val="Arial CE"/>
      <charset val="238"/>
    </font>
    <font>
      <b/>
      <u/>
      <sz val="9"/>
      <name val="Arial CE"/>
      <charset val="238"/>
    </font>
    <font>
      <sz val="6"/>
      <name val="Arial CE"/>
      <family val="2"/>
      <charset val="238"/>
    </font>
    <font>
      <b/>
      <i/>
      <sz val="7"/>
      <name val="Arial CE"/>
      <family val="2"/>
      <charset val="238"/>
    </font>
    <font>
      <b/>
      <i/>
      <sz val="7"/>
      <name val="Arial Narrow"/>
      <family val="2"/>
      <charset val="238"/>
    </font>
    <font>
      <b/>
      <i/>
      <sz val="7"/>
      <name val="Arial CE"/>
      <charset val="238"/>
    </font>
    <font>
      <b/>
      <sz val="7"/>
      <name val="Arial CE"/>
      <family val="2"/>
      <charset val="238"/>
    </font>
    <font>
      <sz val="7"/>
      <name val="Arial Narrow"/>
      <family val="2"/>
      <charset val="238"/>
    </font>
    <font>
      <sz val="7"/>
      <name val="Arial CE"/>
      <charset val="238"/>
    </font>
    <font>
      <b/>
      <sz val="15"/>
      <name val="Arial CE"/>
      <family val="2"/>
      <charset val="238"/>
    </font>
    <font>
      <b/>
      <sz val="11.5"/>
      <name val="Arial CE"/>
      <family val="2"/>
      <charset val="238"/>
    </font>
    <font>
      <b/>
      <i/>
      <sz val="8"/>
      <name val="Arial CE"/>
      <charset val="238"/>
    </font>
    <font>
      <b/>
      <sz val="12"/>
      <name val="Arial CE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indexed="60"/>
      <name val="Arial CE"/>
      <charset val="238"/>
    </font>
    <font>
      <sz val="16"/>
      <color indexed="10"/>
      <name val="Arial CE"/>
      <charset val="238"/>
    </font>
    <font>
      <sz val="11"/>
      <color theme="1"/>
      <name val="Czcionka tekstu podstawowego"/>
      <family val="2"/>
      <charset val="238"/>
    </font>
    <font>
      <sz val="9"/>
      <color rgb="FFFF0000"/>
      <name val="Arial CE"/>
      <charset val="238"/>
    </font>
    <font>
      <sz val="9"/>
      <color theme="0"/>
      <name val="Arial CE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9"/>
      <color indexed="8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sz val="9"/>
      <color theme="0" tint="-0.34998626667073579"/>
      <name val="Arial CE"/>
      <charset val="238"/>
    </font>
    <font>
      <sz val="10"/>
      <color theme="0" tint="-0.34998626667073579"/>
      <name val="Arial Narrow"/>
      <family val="2"/>
      <charset val="238"/>
    </font>
    <font>
      <sz val="9"/>
      <color theme="0" tint="-0.34998626667073579"/>
      <name val="Arial Narrow"/>
      <family val="2"/>
      <charset val="238"/>
    </font>
    <font>
      <i/>
      <sz val="9"/>
      <color theme="0" tint="-0.34998626667073579"/>
      <name val="Arial Narrow"/>
      <family val="2"/>
      <charset val="238"/>
    </font>
    <font>
      <i/>
      <sz val="8"/>
      <color theme="0" tint="-0.34998626667073579"/>
      <name val="Arial Narrow"/>
      <family val="2"/>
      <charset val="238"/>
    </font>
    <font>
      <b/>
      <sz val="9"/>
      <color theme="0" tint="-0.34998626667073579"/>
      <name val="Arial CE"/>
      <family val="2"/>
      <charset val="238"/>
    </font>
    <font>
      <sz val="16"/>
      <color theme="0" tint="-0.34998626667073579"/>
      <name val="Arial CE"/>
      <charset val="238"/>
    </font>
    <font>
      <b/>
      <sz val="9"/>
      <color theme="0" tint="-0.34998626667073579"/>
      <name val="Arial CE"/>
      <charset val="238"/>
    </font>
    <font>
      <sz val="8"/>
      <color theme="0" tint="-0.34998626667073579"/>
      <name val="Arial CE"/>
      <charset val="238"/>
    </font>
    <font>
      <sz val="9"/>
      <color rgb="FF8A8A8A"/>
      <name val="Arial CE"/>
      <charset val="238"/>
    </font>
    <font>
      <b/>
      <i/>
      <sz val="9"/>
      <color rgb="FF8A8A8A"/>
      <name val="Arial Narrow"/>
      <family val="2"/>
      <charset val="238"/>
    </font>
    <font>
      <i/>
      <sz val="8"/>
      <color rgb="FF8A8A8A"/>
      <name val="Arial Narrow"/>
      <family val="2"/>
      <charset val="238"/>
    </font>
    <font>
      <sz val="16"/>
      <color rgb="FF8A8A8A"/>
      <name val="Arial CE"/>
      <charset val="238"/>
    </font>
    <font>
      <b/>
      <sz val="9"/>
      <color rgb="FF8A8A8A"/>
      <name val="Arial CE"/>
      <charset val="238"/>
    </font>
    <font>
      <sz val="8"/>
      <color rgb="FF8A8A8A"/>
      <name val="Arial CE"/>
      <charset val="238"/>
    </font>
    <font>
      <b/>
      <sz val="10"/>
      <color rgb="FF8A8A8A"/>
      <name val="Arial CE"/>
      <charset val="238"/>
    </font>
    <font>
      <b/>
      <sz val="9"/>
      <color theme="0"/>
      <name val="Arial CE"/>
      <charset val="238"/>
    </font>
    <font>
      <sz val="16"/>
      <color theme="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45" fillId="0" borderId="0"/>
    <xf numFmtId="0" fontId="42" fillId="0" borderId="0"/>
    <xf numFmtId="0" fontId="45" fillId="0" borderId="0"/>
    <xf numFmtId="0" fontId="48" fillId="0" borderId="0">
      <alignment vertical="top"/>
    </xf>
    <xf numFmtId="0" fontId="42" fillId="0" borderId="0">
      <alignment vertical="top"/>
    </xf>
  </cellStyleXfs>
  <cellXfs count="342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7" fillId="0" borderId="0" xfId="0" applyNumberFormat="1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18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3" fontId="4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2" fontId="9" fillId="0" borderId="11" xfId="0" applyNumberFormat="1" applyFont="1" applyFill="1" applyBorder="1" applyAlignment="1">
      <alignment horizontal="left" vertical="center" wrapText="1"/>
    </xf>
    <xf numFmtId="2" fontId="5" fillId="0" borderId="6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40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 indent="3"/>
    </xf>
    <xf numFmtId="0" fontId="8" fillId="0" borderId="7" xfId="0" applyFont="1" applyFill="1" applyBorder="1" applyAlignment="1">
      <alignment horizontal="left" vertical="center" wrapText="1" indent="3"/>
    </xf>
    <xf numFmtId="0" fontId="17" fillId="0" borderId="1" xfId="0" applyFont="1" applyFill="1" applyBorder="1" applyAlignment="1">
      <alignment horizontal="left" vertical="center" wrapText="1" indent="3"/>
    </xf>
    <xf numFmtId="0" fontId="12" fillId="0" borderId="5" xfId="0" applyFont="1" applyFill="1" applyBorder="1" applyAlignment="1">
      <alignment horizontal="left" vertical="center" wrapText="1" indent="3"/>
    </xf>
    <xf numFmtId="0" fontId="2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8" fillId="0" borderId="1" xfId="0" quotePrefix="1" applyFont="1" applyFill="1" applyBorder="1" applyAlignment="1">
      <alignment horizontal="left" vertical="center" wrapText="1" indent="3"/>
    </xf>
    <xf numFmtId="0" fontId="14" fillId="0" borderId="1" xfId="0" applyFont="1" applyFill="1" applyBorder="1" applyAlignment="1">
      <alignment horizontal="left" vertical="center" wrapText="1" indent="3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 indent="3"/>
    </xf>
    <xf numFmtId="0" fontId="35" fillId="0" borderId="1" xfId="0" applyFont="1" applyFill="1" applyBorder="1" applyAlignment="1">
      <alignment horizontal="center" vertical="center"/>
    </xf>
    <xf numFmtId="0" fontId="18" fillId="0" borderId="1" xfId="0" quotePrefix="1" applyFont="1" applyFill="1" applyBorder="1" applyAlignment="1">
      <alignment horizontal="left" vertical="center" wrapText="1" indent="9"/>
    </xf>
    <xf numFmtId="0" fontId="24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 indent="9"/>
    </xf>
    <xf numFmtId="0" fontId="32" fillId="0" borderId="1" xfId="0" applyFont="1" applyFill="1" applyBorder="1" applyAlignment="1">
      <alignment horizontal="center" vertical="center"/>
    </xf>
    <xf numFmtId="0" fontId="39" fillId="0" borderId="1" xfId="0" quotePrefix="1" applyFont="1" applyFill="1" applyBorder="1" applyAlignment="1">
      <alignment horizontal="left" vertical="center" wrapText="1" indent="9"/>
    </xf>
    <xf numFmtId="0" fontId="2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5" fontId="44" fillId="0" borderId="0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 wrapText="1"/>
    </xf>
    <xf numFmtId="0" fontId="8" fillId="3" borderId="1" xfId="0" quotePrefix="1" applyNumberFormat="1" applyFont="1" applyFill="1" applyBorder="1" applyAlignment="1">
      <alignment horizontal="left" vertical="center" wrapText="1" indent="3"/>
    </xf>
    <xf numFmtId="164" fontId="8" fillId="0" borderId="10" xfId="0" applyNumberFormat="1" applyFont="1" applyFill="1" applyBorder="1" applyAlignment="1">
      <alignment horizontal="center" vertical="center"/>
    </xf>
    <xf numFmtId="164" fontId="3" fillId="0" borderId="4" xfId="0" quotePrefix="1" applyNumberFormat="1" applyFont="1" applyFill="1" applyBorder="1" applyAlignment="1">
      <alignment horizontal="center" vertical="center"/>
    </xf>
    <xf numFmtId="0" fontId="49" fillId="0" borderId="13" xfId="0" applyFont="1" applyFill="1" applyBorder="1" applyAlignment="1" applyProtection="1">
      <alignment horizontal="center" vertical="center"/>
      <protection locked="0"/>
    </xf>
    <xf numFmtId="0" fontId="49" fillId="0" borderId="13" xfId="0" applyFont="1" applyFill="1" applyBorder="1" applyAlignment="1" applyProtection="1">
      <alignment vertical="center"/>
      <protection locked="0"/>
    </xf>
    <xf numFmtId="0" fontId="49" fillId="0" borderId="3" xfId="0" applyFont="1" applyFill="1" applyBorder="1" applyAlignment="1" applyProtection="1">
      <alignment vertical="center"/>
      <protection locked="0"/>
    </xf>
    <xf numFmtId="4" fontId="26" fillId="0" borderId="12" xfId="0" applyNumberFormat="1" applyFont="1" applyFill="1" applyBorder="1" applyAlignment="1">
      <alignment vertical="center"/>
    </xf>
    <xf numFmtId="167" fontId="4" fillId="0" borderId="6" xfId="0" applyNumberFormat="1" applyFont="1" applyFill="1" applyBorder="1" applyAlignment="1">
      <alignment horizontal="right" vertical="center"/>
    </xf>
    <xf numFmtId="167" fontId="3" fillId="0" borderId="4" xfId="0" applyNumberFormat="1" applyFont="1" applyFill="1" applyBorder="1" applyAlignment="1">
      <alignment horizontal="right" vertical="center"/>
    </xf>
    <xf numFmtId="167" fontId="4" fillId="0" borderId="4" xfId="0" applyNumberFormat="1" applyFont="1" applyFill="1" applyBorder="1" applyAlignment="1">
      <alignment horizontal="right" vertical="center"/>
    </xf>
    <xf numFmtId="167" fontId="8" fillId="0" borderId="4" xfId="0" applyNumberFormat="1" applyFont="1" applyFill="1" applyBorder="1" applyAlignment="1">
      <alignment horizontal="right" vertical="center"/>
    </xf>
    <xf numFmtId="167" fontId="4" fillId="0" borderId="6" xfId="0" applyNumberFormat="1" applyFont="1" applyFill="1" applyBorder="1" applyAlignment="1">
      <alignment vertical="center"/>
    </xf>
    <xf numFmtId="167" fontId="8" fillId="0" borderId="10" xfId="0" applyNumberFormat="1" applyFont="1" applyFill="1" applyBorder="1" applyAlignment="1">
      <alignment vertical="center"/>
    </xf>
    <xf numFmtId="167" fontId="8" fillId="0" borderId="4" xfId="0" applyNumberFormat="1" applyFont="1" applyFill="1" applyBorder="1" applyAlignment="1">
      <alignment vertical="center"/>
    </xf>
    <xf numFmtId="167" fontId="8" fillId="0" borderId="1" xfId="0" applyNumberFormat="1" applyFont="1" applyFill="1" applyBorder="1" applyAlignment="1">
      <alignment horizontal="right" vertical="center"/>
    </xf>
    <xf numFmtId="167" fontId="18" fillId="0" borderId="6" xfId="0" applyNumberFormat="1" applyFont="1" applyFill="1" applyBorder="1" applyAlignment="1">
      <alignment horizontal="right" vertical="center"/>
    </xf>
    <xf numFmtId="167" fontId="8" fillId="0" borderId="1" xfId="0" applyNumberFormat="1" applyFont="1" applyFill="1" applyBorder="1" applyAlignment="1">
      <alignment vertical="center"/>
    </xf>
    <xf numFmtId="167" fontId="8" fillId="0" borderId="10" xfId="0" applyNumberFormat="1" applyFont="1" applyFill="1" applyBorder="1" applyAlignment="1">
      <alignment horizontal="right" vertical="center"/>
    </xf>
    <xf numFmtId="167" fontId="4" fillId="0" borderId="5" xfId="0" applyNumberFormat="1" applyFont="1" applyFill="1" applyBorder="1" applyAlignment="1">
      <alignment vertical="center"/>
    </xf>
    <xf numFmtId="167" fontId="12" fillId="0" borderId="4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right" vertical="center"/>
    </xf>
    <xf numFmtId="167" fontId="18" fillId="0" borderId="5" xfId="0" applyNumberFormat="1" applyFont="1" applyFill="1" applyBorder="1" applyAlignment="1">
      <alignment horizontal="right" vertical="center"/>
    </xf>
    <xf numFmtId="167" fontId="3" fillId="0" borderId="1" xfId="0" applyNumberFormat="1" applyFont="1" applyFill="1" applyBorder="1" applyAlignment="1">
      <alignment vertical="center"/>
    </xf>
    <xf numFmtId="167" fontId="3" fillId="0" borderId="4" xfId="0" applyNumberFormat="1" applyFont="1" applyFill="1" applyBorder="1" applyAlignment="1">
      <alignment vertical="center"/>
    </xf>
    <xf numFmtId="167" fontId="4" fillId="0" borderId="4" xfId="0" applyNumberFormat="1" applyFont="1" applyFill="1" applyBorder="1" applyAlignment="1">
      <alignment vertical="center"/>
    </xf>
    <xf numFmtId="167" fontId="4" fillId="0" borderId="6" xfId="0" applyNumberFormat="1" applyFont="1" applyFill="1" applyBorder="1" applyAlignment="1" applyProtection="1">
      <alignment vertical="center"/>
      <protection locked="0"/>
    </xf>
    <xf numFmtId="167" fontId="3" fillId="0" borderId="4" xfId="0" applyNumberFormat="1" applyFont="1" applyFill="1" applyBorder="1" applyAlignment="1" applyProtection="1">
      <alignment vertical="center"/>
      <protection locked="0"/>
    </xf>
    <xf numFmtId="167" fontId="4" fillId="0" borderId="4" xfId="0" applyNumberFormat="1" applyFont="1" applyFill="1" applyBorder="1" applyAlignment="1" applyProtection="1">
      <alignment vertical="center"/>
      <protection locked="0"/>
    </xf>
    <xf numFmtId="167" fontId="3" fillId="0" borderId="1" xfId="0" applyNumberFormat="1" applyFont="1" applyFill="1" applyBorder="1" applyAlignment="1">
      <alignment horizontal="right" vertical="center"/>
    </xf>
    <xf numFmtId="167" fontId="18" fillId="0" borderId="5" xfId="0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vertical="center"/>
      <protection locked="0"/>
    </xf>
    <xf numFmtId="167" fontId="3" fillId="0" borderId="7" xfId="0" applyNumberFormat="1" applyFont="1" applyFill="1" applyBorder="1" applyAlignment="1">
      <alignment vertical="center"/>
    </xf>
    <xf numFmtId="167" fontId="4" fillId="0" borderId="7" xfId="0" applyNumberFormat="1" applyFont="1" applyFill="1" applyBorder="1" applyAlignment="1">
      <alignment vertical="center"/>
    </xf>
    <xf numFmtId="167" fontId="16" fillId="0" borderId="4" xfId="0" applyNumberFormat="1" applyFont="1" applyFill="1" applyBorder="1" applyAlignment="1">
      <alignment horizontal="right" vertical="center"/>
    </xf>
    <xf numFmtId="167" fontId="14" fillId="0" borderId="3" xfId="0" applyNumberFormat="1" applyFont="1" applyFill="1" applyBorder="1" applyAlignment="1">
      <alignment vertical="center"/>
    </xf>
    <xf numFmtId="167" fontId="14" fillId="0" borderId="6" xfId="0" applyNumberFormat="1" applyFont="1" applyFill="1" applyBorder="1" applyAlignment="1">
      <alignment vertical="center"/>
    </xf>
    <xf numFmtId="167" fontId="8" fillId="0" borderId="6" xfId="0" applyNumberFormat="1" applyFont="1" applyFill="1" applyBorder="1" applyAlignment="1">
      <alignment vertical="center"/>
    </xf>
    <xf numFmtId="167" fontId="12" fillId="0" borderId="6" xfId="0" applyNumberFormat="1" applyFont="1" applyFill="1" applyBorder="1" applyAlignment="1">
      <alignment horizontal="right" vertical="center"/>
    </xf>
    <xf numFmtId="167" fontId="12" fillId="0" borderId="6" xfId="0" applyNumberFormat="1" applyFont="1" applyFill="1" applyBorder="1" applyAlignment="1">
      <alignment vertical="center"/>
    </xf>
    <xf numFmtId="167" fontId="18" fillId="0" borderId="3" xfId="0" applyNumberFormat="1" applyFont="1" applyFill="1" applyBorder="1" applyAlignment="1">
      <alignment vertical="center"/>
    </xf>
    <xf numFmtId="167" fontId="4" fillId="3" borderId="4" xfId="0" applyNumberFormat="1" applyFont="1" applyFill="1" applyBorder="1" applyAlignment="1">
      <alignment vertical="center"/>
    </xf>
    <xf numFmtId="167" fontId="8" fillId="3" borderId="4" xfId="0" applyNumberFormat="1" applyFont="1" applyFill="1" applyBorder="1" applyAlignment="1">
      <alignment vertical="center"/>
    </xf>
    <xf numFmtId="167" fontId="14" fillId="0" borderId="15" xfId="0" applyNumberFormat="1" applyFont="1" applyFill="1" applyBorder="1" applyAlignment="1">
      <alignment vertical="center"/>
    </xf>
    <xf numFmtId="167" fontId="38" fillId="0" borderId="15" xfId="0" applyNumberFormat="1" applyFont="1" applyFill="1" applyBorder="1" applyAlignment="1">
      <alignment vertical="center"/>
    </xf>
    <xf numFmtId="167" fontId="14" fillId="0" borderId="4" xfId="0" applyNumberFormat="1" applyFont="1" applyFill="1" applyBorder="1" applyAlignment="1">
      <alignment vertical="center"/>
    </xf>
    <xf numFmtId="167" fontId="34" fillId="0" borderId="4" xfId="0" applyNumberFormat="1" applyFont="1" applyFill="1" applyBorder="1" applyAlignment="1">
      <alignment vertical="center"/>
    </xf>
    <xf numFmtId="167" fontId="18" fillId="0" borderId="4" xfId="0" applyNumberFormat="1" applyFont="1" applyFill="1" applyBorder="1" applyAlignment="1">
      <alignment vertical="center"/>
    </xf>
    <xf numFmtId="167" fontId="31" fillId="0" borderId="4" xfId="0" applyNumberFormat="1" applyFont="1" applyFill="1" applyBorder="1" applyAlignment="1">
      <alignment vertical="center"/>
    </xf>
    <xf numFmtId="167" fontId="22" fillId="0" borderId="4" xfId="0" applyNumberFormat="1" applyFont="1" applyFill="1" applyBorder="1" applyAlignment="1">
      <alignment vertical="center"/>
    </xf>
    <xf numFmtId="0" fontId="0" fillId="0" borderId="0" xfId="0" applyFill="1"/>
    <xf numFmtId="0" fontId="53" fillId="0" borderId="0" xfId="0" applyFont="1" applyFill="1"/>
    <xf numFmtId="0" fontId="3" fillId="0" borderId="0" xfId="0" applyFont="1" applyFill="1"/>
    <xf numFmtId="0" fontId="54" fillId="0" borderId="0" xfId="0" applyFont="1" applyFill="1"/>
    <xf numFmtId="0" fontId="55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40" fillId="0" borderId="11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167" fontId="3" fillId="0" borderId="17" xfId="0" applyNumberFormat="1" applyFont="1" applyFill="1" applyBorder="1" applyAlignment="1">
      <alignment horizontal="right" vertical="center"/>
    </xf>
    <xf numFmtId="0" fontId="8" fillId="2" borderId="1" xfId="0" quotePrefix="1" applyFont="1" applyFill="1" applyBorder="1" applyAlignment="1">
      <alignment horizontal="left" vertical="center" wrapText="1" indent="3"/>
    </xf>
    <xf numFmtId="167" fontId="8" fillId="2" borderId="4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166" fontId="56" fillId="0" borderId="11" xfId="0" applyNumberFormat="1" applyFont="1" applyFill="1" applyBorder="1" applyAlignment="1">
      <alignment horizontal="right" vertical="center"/>
    </xf>
    <xf numFmtId="0" fontId="57" fillId="0" borderId="0" xfId="0" applyFont="1" applyFill="1" applyBorder="1" applyAlignment="1">
      <alignment vertical="center" wrapText="1"/>
    </xf>
    <xf numFmtId="0" fontId="57" fillId="0" borderId="0" xfId="0" applyFont="1" applyFill="1" applyBorder="1" applyAlignment="1">
      <alignment horizontal="center" vertical="center"/>
    </xf>
    <xf numFmtId="4" fontId="59" fillId="0" borderId="0" xfId="0" applyNumberFormat="1" applyFont="1" applyFill="1" applyBorder="1" applyAlignment="1">
      <alignment vertical="center"/>
    </xf>
    <xf numFmtId="0" fontId="57" fillId="0" borderId="0" xfId="0" applyFont="1" applyFill="1" applyBorder="1" applyAlignment="1">
      <alignment horizontal="right" vertical="center"/>
    </xf>
    <xf numFmtId="0" fontId="61" fillId="0" borderId="0" xfId="0" applyFont="1" applyFill="1" applyBorder="1" applyAlignment="1">
      <alignment vertical="center"/>
    </xf>
    <xf numFmtId="0" fontId="57" fillId="0" borderId="0" xfId="0" quotePrefix="1" applyFont="1" applyFill="1" applyBorder="1" applyAlignment="1">
      <alignment horizontal="center" vertical="center"/>
    </xf>
    <xf numFmtId="4" fontId="57" fillId="0" borderId="0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/>
    </xf>
    <xf numFmtId="0" fontId="57" fillId="0" borderId="0" xfId="0" applyFont="1" applyFill="1" applyAlignment="1">
      <alignment vertical="center"/>
    </xf>
    <xf numFmtId="4" fontId="64" fillId="0" borderId="0" xfId="0" applyNumberFormat="1" applyFont="1" applyFill="1" applyBorder="1" applyAlignment="1">
      <alignment vertical="center"/>
    </xf>
    <xf numFmtId="4" fontId="64" fillId="0" borderId="0" xfId="0" applyNumberFormat="1" applyFont="1" applyFill="1" applyBorder="1" applyAlignment="1">
      <alignment vertical="center" wrapText="1"/>
    </xf>
    <xf numFmtId="0" fontId="57" fillId="0" borderId="0" xfId="0" applyFont="1" applyFill="1" applyAlignment="1">
      <alignment vertical="center" wrapText="1"/>
    </xf>
    <xf numFmtId="3" fontId="57" fillId="0" borderId="0" xfId="0" quotePrefix="1" applyNumberFormat="1" applyFont="1" applyFill="1" applyBorder="1" applyAlignment="1">
      <alignment vertical="center"/>
    </xf>
    <xf numFmtId="3" fontId="67" fillId="0" borderId="0" xfId="0" applyNumberFormat="1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vertical="center"/>
    </xf>
    <xf numFmtId="3" fontId="66" fillId="0" borderId="0" xfId="0" applyNumberFormat="1" applyFont="1" applyFill="1" applyBorder="1" applyAlignment="1">
      <alignment vertical="center"/>
    </xf>
    <xf numFmtId="3" fontId="69" fillId="0" borderId="0" xfId="0" applyNumberFormat="1" applyFont="1" applyFill="1" applyBorder="1" applyAlignment="1">
      <alignment vertical="center"/>
    </xf>
    <xf numFmtId="0" fontId="66" fillId="0" borderId="0" xfId="0" applyFont="1" applyFill="1" applyAlignment="1">
      <alignment vertical="center"/>
    </xf>
    <xf numFmtId="3" fontId="71" fillId="0" borderId="0" xfId="0" applyNumberFormat="1" applyFont="1" applyFill="1" applyBorder="1" applyAlignment="1">
      <alignment vertical="center"/>
    </xf>
    <xf numFmtId="4" fontId="72" fillId="0" borderId="0" xfId="0" applyNumberFormat="1" applyFont="1" applyFill="1" applyBorder="1" applyAlignment="1">
      <alignment vertical="center"/>
    </xf>
    <xf numFmtId="3" fontId="72" fillId="0" borderId="0" xfId="0" applyNumberFormat="1" applyFont="1" applyFill="1" applyBorder="1" applyAlignment="1">
      <alignment vertical="center"/>
    </xf>
    <xf numFmtId="3" fontId="66" fillId="0" borderId="0" xfId="0" applyNumberFormat="1" applyFont="1" applyFill="1" applyAlignment="1">
      <alignment vertical="center" wrapText="1"/>
    </xf>
    <xf numFmtId="3" fontId="70" fillId="0" borderId="0" xfId="0" applyNumberFormat="1" applyFont="1" applyFill="1" applyAlignment="1">
      <alignment vertical="center"/>
    </xf>
    <xf numFmtId="164" fontId="72" fillId="0" borderId="0" xfId="0" applyNumberFormat="1" applyFont="1" applyFill="1" applyAlignment="1">
      <alignment vertical="center"/>
    </xf>
    <xf numFmtId="3" fontId="66" fillId="0" borderId="0" xfId="0" applyNumberFormat="1" applyFont="1" applyFill="1" applyAlignment="1">
      <alignment vertical="center"/>
    </xf>
    <xf numFmtId="165" fontId="66" fillId="0" borderId="0" xfId="0" applyNumberFormat="1" applyFont="1" applyFill="1" applyAlignment="1">
      <alignment vertical="center"/>
    </xf>
    <xf numFmtId="165" fontId="70" fillId="0" borderId="0" xfId="0" applyNumberFormat="1" applyFont="1" applyFill="1" applyAlignment="1">
      <alignment vertical="center"/>
    </xf>
    <xf numFmtId="164" fontId="66" fillId="0" borderId="0" xfId="0" quotePrefix="1" applyNumberFormat="1" applyFont="1" applyFill="1" applyAlignment="1">
      <alignment vertical="center"/>
    </xf>
    <xf numFmtId="4" fontId="65" fillId="0" borderId="0" xfId="0" applyNumberFormat="1" applyFont="1" applyFill="1" applyBorder="1" applyAlignment="1">
      <alignment vertical="center"/>
    </xf>
    <xf numFmtId="4" fontId="58" fillId="0" borderId="0" xfId="0" applyNumberFormat="1" applyFont="1" applyFill="1" applyBorder="1" applyAlignment="1">
      <alignment vertical="center"/>
    </xf>
    <xf numFmtId="4" fontId="60" fillId="0" borderId="0" xfId="0" applyNumberFormat="1" applyFont="1" applyFill="1" applyBorder="1" applyAlignment="1">
      <alignment horizontal="center" vertical="center"/>
    </xf>
    <xf numFmtId="4" fontId="60" fillId="0" borderId="0" xfId="0" applyNumberFormat="1" applyFont="1" applyFill="1" applyBorder="1" applyAlignment="1">
      <alignment horizontal="right" vertical="center"/>
    </xf>
    <xf numFmtId="4" fontId="61" fillId="0" borderId="0" xfId="0" applyNumberFormat="1" applyFont="1" applyFill="1" applyBorder="1" applyAlignment="1">
      <alignment vertical="center"/>
    </xf>
    <xf numFmtId="4" fontId="63" fillId="0" borderId="0" xfId="0" applyNumberFormat="1" applyFont="1" applyFill="1" applyBorder="1" applyAlignment="1">
      <alignment vertical="center"/>
    </xf>
    <xf numFmtId="166" fontId="73" fillId="0" borderId="0" xfId="0" applyNumberFormat="1" applyFont="1" applyFill="1" applyBorder="1" applyAlignment="1">
      <alignment vertical="center"/>
    </xf>
    <xf numFmtId="165" fontId="74" fillId="0" borderId="0" xfId="0" applyNumberFormat="1" applyFont="1" applyFill="1" applyBorder="1" applyAlignment="1">
      <alignment vertical="center"/>
    </xf>
    <xf numFmtId="165" fontId="47" fillId="0" borderId="0" xfId="0" applyNumberFormat="1" applyFont="1" applyFill="1" applyBorder="1" applyAlignment="1">
      <alignment vertical="center"/>
    </xf>
    <xf numFmtId="0" fontId="47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167" fontId="8" fillId="0" borderId="19" xfId="0" applyNumberFormat="1" applyFont="1" applyFill="1" applyBorder="1" applyAlignment="1">
      <alignment horizontal="right" vertical="center"/>
    </xf>
    <xf numFmtId="167" fontId="8" fillId="0" borderId="20" xfId="0" applyNumberFormat="1" applyFont="1" applyFill="1" applyBorder="1" applyAlignment="1">
      <alignment horizontal="right" vertical="center"/>
    </xf>
    <xf numFmtId="0" fontId="1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167" fontId="8" fillId="4" borderId="4" xfId="0" applyNumberFormat="1" applyFont="1" applyFill="1" applyBorder="1" applyAlignment="1">
      <alignment horizontal="right" vertical="center"/>
    </xf>
    <xf numFmtId="167" fontId="4" fillId="4" borderId="6" xfId="0" applyNumberFormat="1" applyFont="1" applyFill="1" applyBorder="1" applyAlignment="1">
      <alignment horizontal="right" vertical="center"/>
    </xf>
    <xf numFmtId="167" fontId="18" fillId="4" borderId="5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vertical="center" wrapText="1"/>
    </xf>
    <xf numFmtId="167" fontId="8" fillId="0" borderId="18" xfId="0" applyNumberFormat="1" applyFont="1" applyFill="1" applyBorder="1" applyAlignment="1">
      <alignment horizontal="right" vertical="center"/>
    </xf>
    <xf numFmtId="0" fontId="18" fillId="0" borderId="5" xfId="0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vertical="center"/>
    </xf>
    <xf numFmtId="0" fontId="14" fillId="0" borderId="18" xfId="0" applyFont="1" applyFill="1" applyBorder="1" applyAlignment="1">
      <alignment horizontal="center" vertical="center"/>
    </xf>
    <xf numFmtId="167" fontId="4" fillId="0" borderId="19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167" fontId="4" fillId="0" borderId="19" xfId="0" applyNumberFormat="1" applyFont="1" applyFill="1" applyBorder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right" vertical="center"/>
    </xf>
    <xf numFmtId="167" fontId="4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167" fontId="8" fillId="0" borderId="17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4" fontId="8" fillId="0" borderId="4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horizontal="left" vertical="center" wrapText="1"/>
    </xf>
    <xf numFmtId="167" fontId="18" fillId="0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vertical="center" wrapText="1"/>
    </xf>
    <xf numFmtId="167" fontId="3" fillId="0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vertical="center"/>
    </xf>
    <xf numFmtId="167" fontId="3" fillId="0" borderId="10" xfId="0" applyNumberFormat="1" applyFont="1" applyFill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/>
    </xf>
    <xf numFmtId="167" fontId="8" fillId="0" borderId="4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/>
    </xf>
    <xf numFmtId="167" fontId="18" fillId="0" borderId="4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wrapText="1"/>
    </xf>
    <xf numFmtId="0" fontId="14" fillId="0" borderId="7" xfId="0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right" vertical="center"/>
    </xf>
    <xf numFmtId="0" fontId="0" fillId="0" borderId="5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vertical="center" wrapText="1"/>
    </xf>
    <xf numFmtId="4" fontId="18" fillId="0" borderId="5" xfId="0" applyNumberFormat="1" applyFont="1" applyFill="1" applyBorder="1" applyAlignment="1">
      <alignment horizontal="center" vertical="center"/>
    </xf>
    <xf numFmtId="167" fontId="50" fillId="0" borderId="5" xfId="0" applyNumberFormat="1" applyFont="1" applyFill="1" applyBorder="1"/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horizontal="center" vertical="center"/>
    </xf>
    <xf numFmtId="167" fontId="3" fillId="0" borderId="17" xfId="0" applyNumberFormat="1" applyFont="1" applyFill="1" applyBorder="1"/>
    <xf numFmtId="167" fontId="3" fillId="0" borderId="17" xfId="0" applyNumberFormat="1" applyFont="1" applyFill="1" applyBorder="1" applyAlignment="1">
      <alignment vertical="center"/>
    </xf>
    <xf numFmtId="167" fontId="51" fillId="0" borderId="17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67" fontId="51" fillId="0" borderId="1" xfId="0" applyNumberFormat="1" applyFont="1" applyFill="1" applyBorder="1" applyAlignment="1">
      <alignment vertical="center"/>
    </xf>
    <xf numFmtId="167" fontId="3" fillId="0" borderId="1" xfId="0" applyNumberFormat="1" applyFont="1" applyFill="1" applyBorder="1"/>
    <xf numFmtId="167" fontId="52" fillId="0" borderId="16" xfId="0" applyNumberFormat="1" applyFont="1" applyFill="1" applyBorder="1" applyAlignment="1">
      <alignment horizontal="right" vertical="center"/>
    </xf>
    <xf numFmtId="167" fontId="8" fillId="0" borderId="6" xfId="0" applyNumberFormat="1" applyFont="1" applyFill="1" applyBorder="1" applyAlignment="1">
      <alignment horizontal="right" vertical="center"/>
    </xf>
    <xf numFmtId="0" fontId="18" fillId="0" borderId="7" xfId="0" applyFont="1" applyFill="1" applyBorder="1" applyAlignment="1">
      <alignment horizontal="center" vertical="center"/>
    </xf>
    <xf numFmtId="167" fontId="4" fillId="0" borderId="5" xfId="0" applyNumberFormat="1" applyFont="1" applyFill="1" applyBorder="1" applyAlignment="1" applyProtection="1">
      <alignment vertical="center"/>
      <protection locked="0"/>
    </xf>
    <xf numFmtId="167" fontId="8" fillId="0" borderId="17" xfId="0" applyNumberFormat="1" applyFont="1" applyFill="1" applyBorder="1" applyAlignment="1">
      <alignment horizontal="right" vertical="center"/>
    </xf>
    <xf numFmtId="167" fontId="3" fillId="0" borderId="6" xfId="0" applyNumberFormat="1" applyFont="1" applyFill="1" applyBorder="1" applyAlignment="1">
      <alignment horizontal="right" vertical="center"/>
    </xf>
    <xf numFmtId="167" fontId="8" fillId="0" borderId="4" xfId="0" applyNumberFormat="1" applyFont="1" applyFill="1" applyBorder="1" applyAlignment="1" applyProtection="1">
      <alignment vertical="center"/>
      <protection locked="0"/>
    </xf>
    <xf numFmtId="167" fontId="4" fillId="0" borderId="6" xfId="0" applyNumberFormat="1" applyFont="1" applyFill="1" applyBorder="1" applyAlignment="1">
      <alignment horizontal="right"/>
    </xf>
    <xf numFmtId="167" fontId="3" fillId="0" borderId="4" xfId="0" applyNumberFormat="1" applyFont="1" applyFill="1" applyBorder="1" applyAlignment="1">
      <alignment horizontal="right"/>
    </xf>
    <xf numFmtId="167" fontId="4" fillId="0" borderId="4" xfId="0" applyNumberFormat="1" applyFont="1" applyFill="1" applyBorder="1" applyAlignment="1">
      <alignment horizontal="right"/>
    </xf>
    <xf numFmtId="167" fontId="18" fillId="0" borderId="6" xfId="0" applyNumberFormat="1" applyFont="1" applyFill="1" applyBorder="1" applyAlignment="1">
      <alignment vertical="center"/>
    </xf>
    <xf numFmtId="167" fontId="3" fillId="0" borderId="10" xfId="0" applyNumberFormat="1" applyFont="1" applyFill="1" applyBorder="1" applyAlignment="1">
      <alignment vertical="center"/>
    </xf>
    <xf numFmtId="167" fontId="18" fillId="0" borderId="10" xfId="0" applyNumberFormat="1" applyFont="1" applyFill="1" applyBorder="1" applyAlignment="1">
      <alignment vertical="center"/>
    </xf>
    <xf numFmtId="167" fontId="4" fillId="0" borderId="7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vertical="center"/>
    </xf>
    <xf numFmtId="167" fontId="18" fillId="0" borderId="10" xfId="0" applyNumberFormat="1" applyFont="1" applyFill="1" applyBorder="1" applyAlignment="1">
      <alignment horizontal="right" vertical="center"/>
    </xf>
    <xf numFmtId="0" fontId="4" fillId="0" borderId="18" xfId="0" applyFont="1" applyFill="1" applyBorder="1" applyAlignment="1">
      <alignment horizontal="center" vertical="center"/>
    </xf>
    <xf numFmtId="167" fontId="4" fillId="0" borderId="18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167" fontId="8" fillId="0" borderId="10" xfId="0" applyNumberFormat="1" applyFont="1" applyFill="1" applyBorder="1" applyAlignment="1" applyProtection="1">
      <alignment vertical="center"/>
      <protection locked="0"/>
    </xf>
    <xf numFmtId="167" fontId="8" fillId="0" borderId="1" xfId="0" applyNumberFormat="1" applyFont="1" applyFill="1" applyBorder="1" applyAlignment="1" applyProtection="1">
      <alignment vertical="center"/>
      <protection locked="0"/>
    </xf>
    <xf numFmtId="167" fontId="46" fillId="0" borderId="4" xfId="0" applyNumberFormat="1" applyFont="1" applyFill="1" applyBorder="1" applyAlignment="1">
      <alignment horizontal="right" vertical="center"/>
    </xf>
    <xf numFmtId="167" fontId="27" fillId="0" borderId="1" xfId="0" applyNumberFormat="1" applyFont="1" applyFill="1" applyBorder="1" applyAlignment="1">
      <alignment horizontal="right" vertical="center"/>
    </xf>
    <xf numFmtId="0" fontId="1" fillId="0" borderId="8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 indent="3"/>
    </xf>
    <xf numFmtId="167" fontId="8" fillId="0" borderId="19" xfId="0" applyNumberFormat="1" applyFont="1" applyFill="1" applyBorder="1" applyAlignment="1">
      <alignment vertical="center"/>
    </xf>
    <xf numFmtId="0" fontId="18" fillId="0" borderId="18" xfId="0" applyFont="1" applyFill="1" applyBorder="1" applyAlignment="1">
      <alignment horizontal="left" vertical="center" wrapText="1" indent="3"/>
    </xf>
    <xf numFmtId="0" fontId="18" fillId="0" borderId="1" xfId="0" applyFont="1" applyFill="1" applyBorder="1" applyAlignment="1">
      <alignment horizontal="left" vertical="center" wrapText="1" indent="3"/>
    </xf>
    <xf numFmtId="0" fontId="8" fillId="0" borderId="18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167" fontId="8" fillId="0" borderId="18" xfId="0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 wrapText="1"/>
    </xf>
    <xf numFmtId="167" fontId="3" fillId="0" borderId="19" xfId="0" applyNumberFormat="1" applyFont="1" applyFill="1" applyBorder="1" applyAlignment="1">
      <alignment horizontal="right" vertical="center"/>
    </xf>
    <xf numFmtId="0" fontId="28" fillId="0" borderId="1" xfId="0" applyFont="1" applyFill="1" applyBorder="1" applyAlignment="1">
      <alignment vertical="center" wrapText="1"/>
    </xf>
    <xf numFmtId="167" fontId="3" fillId="0" borderId="18" xfId="0" applyNumberFormat="1" applyFont="1" applyFill="1" applyBorder="1" applyAlignment="1">
      <alignment vertical="center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horizontal="center" vertical="center"/>
    </xf>
    <xf numFmtId="167" fontId="51" fillId="0" borderId="18" xfId="0" applyNumberFormat="1" applyFont="1" applyFill="1" applyBorder="1" applyAlignment="1">
      <alignment vertical="center"/>
    </xf>
    <xf numFmtId="167" fontId="3" fillId="0" borderId="18" xfId="0" applyNumberFormat="1" applyFont="1" applyFill="1" applyBorder="1"/>
    <xf numFmtId="4" fontId="3" fillId="0" borderId="2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horizontal="center" vertical="center"/>
    </xf>
    <xf numFmtId="167" fontId="3" fillId="0" borderId="22" xfId="0" applyNumberFormat="1" applyFont="1" applyFill="1" applyBorder="1" applyAlignment="1">
      <alignment horizontal="right" vertical="center"/>
    </xf>
    <xf numFmtId="167" fontId="51" fillId="0" borderId="21" xfId="0" applyNumberFormat="1" applyFont="1" applyFill="1" applyBorder="1" applyAlignment="1">
      <alignment vertical="center"/>
    </xf>
    <xf numFmtId="167" fontId="3" fillId="0" borderId="21" xfId="0" applyNumberFormat="1" applyFont="1" applyFill="1" applyBorder="1" applyAlignment="1">
      <alignment vertical="center"/>
    </xf>
    <xf numFmtId="167" fontId="3" fillId="0" borderId="21" xfId="0" applyNumberFormat="1" applyFont="1" applyFill="1" applyBorder="1"/>
    <xf numFmtId="167" fontId="8" fillId="0" borderId="22" xfId="0" applyNumberFormat="1" applyFont="1" applyFill="1" applyBorder="1" applyAlignment="1">
      <alignment horizontal="right" vertical="center"/>
    </xf>
    <xf numFmtId="167" fontId="3" fillId="0" borderId="18" xfId="0" applyNumberFormat="1" applyFont="1" applyFill="1" applyBorder="1" applyAlignment="1">
      <alignment horizontal="right" vertical="center"/>
    </xf>
    <xf numFmtId="167" fontId="4" fillId="0" borderId="22" xfId="0" applyNumberFormat="1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vertical="center" wrapText="1"/>
    </xf>
    <xf numFmtId="0" fontId="16" fillId="0" borderId="18" xfId="0" applyFont="1" applyFill="1" applyBorder="1" applyAlignment="1">
      <alignment horizontal="center" vertical="center"/>
    </xf>
    <xf numFmtId="0" fontId="8" fillId="0" borderId="18" xfId="0" quotePrefix="1" applyFont="1" applyFill="1" applyBorder="1" applyAlignment="1">
      <alignment horizontal="left" vertical="center" indent="3"/>
    </xf>
    <xf numFmtId="0" fontId="17" fillId="0" borderId="18" xfId="0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/>
    </xf>
    <xf numFmtId="0" fontId="57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3 2" xfId="3" xr:uid="{00000000-0005-0000-0000-000003000000}"/>
    <cellStyle name="Normalny 4" xfId="4" xr:uid="{00000000-0005-0000-0000-000004000000}"/>
    <cellStyle name="Normalny 5" xfId="5" xr:uid="{00000000-0005-0000-0000-000005000000}"/>
  </cellStyles>
  <dxfs count="2109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8A8A8A"/>
      <color rgb="FF7D7D7D"/>
      <color rgb="FFFF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39"/>
  <sheetViews>
    <sheetView showGridLines="0" tabSelected="1" zoomScaleNormal="100" zoomScaleSheetLayoutView="110" workbookViewId="0">
      <selection activeCell="D32" sqref="D32"/>
    </sheetView>
  </sheetViews>
  <sheetFormatPr defaultColWidth="9.140625" defaultRowHeight="12"/>
  <cols>
    <col min="1" max="1" width="58.42578125" style="18" customWidth="1"/>
    <col min="2" max="2" width="8.5703125" style="19" customWidth="1"/>
    <col min="3" max="3" width="15.140625" style="1" customWidth="1"/>
    <col min="4" max="4" width="15.28515625" style="1" customWidth="1"/>
    <col min="5" max="5" width="18" style="1" customWidth="1"/>
    <col min="6" max="6" width="16.140625" style="1" customWidth="1"/>
    <col min="7" max="7" width="16" style="1" customWidth="1"/>
    <col min="8" max="8" width="18.140625" style="1" customWidth="1"/>
    <col min="9" max="10" width="9.5703125" style="1" customWidth="1"/>
    <col min="11" max="11" width="9.28515625" style="1" customWidth="1"/>
    <col min="12" max="12" width="9.85546875" style="1" customWidth="1"/>
    <col min="13" max="16384" width="9.140625" style="1"/>
  </cols>
  <sheetData>
    <row r="1" spans="1:11">
      <c r="I1" s="21"/>
    </row>
    <row r="2" spans="1:11" ht="15.75" customHeight="1">
      <c r="A2" s="1"/>
      <c r="B2" s="63"/>
      <c r="C2" s="64"/>
      <c r="D2" s="64"/>
      <c r="E2" s="64"/>
      <c r="F2" s="64"/>
      <c r="G2" s="64"/>
      <c r="H2" s="64"/>
      <c r="I2" s="64"/>
      <c r="J2" s="170" t="s">
        <v>915</v>
      </c>
    </row>
    <row r="3" spans="1:11" ht="19.5" customHeight="1">
      <c r="A3" s="100" t="s">
        <v>928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1" ht="20.25" customHeight="1">
      <c r="A4" s="114" t="s">
        <v>889</v>
      </c>
      <c r="B4" s="65"/>
      <c r="C4" s="14"/>
      <c r="D4" s="218">
        <f>8343003000.07-E2184</f>
        <v>-852093409.42000198</v>
      </c>
      <c r="E4" s="219"/>
      <c r="F4" s="220"/>
      <c r="G4" s="218">
        <f>8054299622.61-H2184</f>
        <v>-926291136.7699995</v>
      </c>
      <c r="H4" s="104"/>
      <c r="I4" s="104"/>
      <c r="J4" s="104"/>
    </row>
    <row r="5" spans="1:11" s="2" customFormat="1" ht="6" customHeight="1">
      <c r="B5" s="66"/>
      <c r="C5" s="67"/>
      <c r="D5" s="67"/>
      <c r="E5" s="67"/>
      <c r="F5" s="67"/>
      <c r="G5" s="67"/>
      <c r="H5" s="67"/>
      <c r="I5" s="67"/>
      <c r="J5" s="67"/>
    </row>
    <row r="6" spans="1:11" s="2" customFormat="1" ht="15.75" customHeight="1">
      <c r="B6" s="66"/>
      <c r="C6" s="68"/>
      <c r="D6" s="181"/>
      <c r="E6" s="68"/>
      <c r="F6" s="68"/>
      <c r="G6" s="68"/>
      <c r="H6" s="68"/>
      <c r="I6" s="68"/>
      <c r="J6" s="171" t="s">
        <v>890</v>
      </c>
    </row>
    <row r="7" spans="1:11" s="2" customFormat="1" ht="18">
      <c r="A7" s="69"/>
      <c r="B7" s="70"/>
      <c r="C7" s="120"/>
      <c r="D7" s="119" t="s">
        <v>929</v>
      </c>
      <c r="E7" s="121"/>
      <c r="F7" s="120"/>
      <c r="G7" s="119" t="s">
        <v>930</v>
      </c>
      <c r="H7" s="121"/>
      <c r="I7" s="106" t="s">
        <v>233</v>
      </c>
      <c r="J7" s="107" t="s">
        <v>233</v>
      </c>
      <c r="K7" s="33"/>
    </row>
    <row r="8" spans="1:11" s="3" customFormat="1" ht="15.75">
      <c r="A8" s="71"/>
      <c r="B8" s="72"/>
      <c r="C8" s="73"/>
      <c r="D8" s="74" t="s">
        <v>236</v>
      </c>
      <c r="E8" s="117" t="s">
        <v>237</v>
      </c>
      <c r="F8" s="73"/>
      <c r="G8" s="74" t="s">
        <v>236</v>
      </c>
      <c r="H8" s="117" t="s">
        <v>237</v>
      </c>
      <c r="I8" s="108"/>
      <c r="J8" s="105"/>
      <c r="K8" s="33"/>
    </row>
    <row r="9" spans="1:11" s="3" customFormat="1" ht="15.75">
      <c r="A9" s="341" t="s">
        <v>234</v>
      </c>
      <c r="B9" s="341" t="s">
        <v>385</v>
      </c>
      <c r="C9" s="75" t="s">
        <v>237</v>
      </c>
      <c r="D9" s="75" t="s">
        <v>238</v>
      </c>
      <c r="E9" s="110" t="s">
        <v>239</v>
      </c>
      <c r="F9" s="75" t="s">
        <v>237</v>
      </c>
      <c r="G9" s="75" t="s">
        <v>238</v>
      </c>
      <c r="H9" s="110" t="s">
        <v>239</v>
      </c>
      <c r="I9" s="118" t="s">
        <v>891</v>
      </c>
      <c r="J9" s="118" t="s">
        <v>892</v>
      </c>
      <c r="K9" s="33"/>
    </row>
    <row r="10" spans="1:11" s="3" customFormat="1" ht="12.75">
      <c r="A10" s="341"/>
      <c r="B10" s="341"/>
      <c r="C10" s="75" t="s">
        <v>240</v>
      </c>
      <c r="D10" s="75" t="s">
        <v>241</v>
      </c>
      <c r="E10" s="110" t="s">
        <v>242</v>
      </c>
      <c r="F10" s="75" t="s">
        <v>240</v>
      </c>
      <c r="G10" s="75" t="s">
        <v>241</v>
      </c>
      <c r="H10" s="110" t="s">
        <v>242</v>
      </c>
      <c r="I10" s="73"/>
      <c r="J10" s="73"/>
    </row>
    <row r="11" spans="1:11" s="3" customFormat="1" ht="12.75">
      <c r="A11" s="76"/>
      <c r="B11" s="34"/>
      <c r="C11" s="73"/>
      <c r="D11" s="75" t="s">
        <v>243</v>
      </c>
      <c r="E11" s="73"/>
      <c r="F11" s="73"/>
      <c r="G11" s="75" t="s">
        <v>243</v>
      </c>
      <c r="H11" s="73"/>
      <c r="I11" s="73"/>
      <c r="J11" s="73"/>
      <c r="K11" s="20"/>
    </row>
    <row r="12" spans="1:11" s="4" customFormat="1" ht="9">
      <c r="A12" s="60">
        <v>1</v>
      </c>
      <c r="B12" s="35">
        <v>2</v>
      </c>
      <c r="C12" s="60">
        <v>3</v>
      </c>
      <c r="D12" s="35">
        <v>4</v>
      </c>
      <c r="E12" s="60">
        <v>5</v>
      </c>
      <c r="F12" s="35">
        <v>6</v>
      </c>
      <c r="G12" s="60">
        <v>7</v>
      </c>
      <c r="H12" s="35">
        <v>8</v>
      </c>
      <c r="I12" s="35">
        <v>9</v>
      </c>
      <c r="J12" s="60">
        <v>10</v>
      </c>
    </row>
    <row r="13" spans="1:11" s="3" customFormat="1" ht="14.25" customHeight="1">
      <c r="A13" s="47" t="s">
        <v>41</v>
      </c>
      <c r="B13" s="52" t="s">
        <v>242</v>
      </c>
      <c r="C13" s="127">
        <f>SUM(C15:C19)</f>
        <v>8747702</v>
      </c>
      <c r="D13" s="127">
        <f>SUM(D15:D19)</f>
        <v>4306823.45</v>
      </c>
      <c r="E13" s="127">
        <f t="shared" ref="E13:E20" si="0">SUM(C13:D13)</f>
        <v>13054525.449999999</v>
      </c>
      <c r="F13" s="127">
        <f>SUM(F15:F19)</f>
        <v>7727838.0800000001</v>
      </c>
      <c r="G13" s="127">
        <f>SUM(G15:G19)</f>
        <v>4265859.88</v>
      </c>
      <c r="H13" s="127">
        <f t="shared" ref="H13:H20" si="1">SUM(F13:G13)</f>
        <v>11993697.960000001</v>
      </c>
      <c r="I13" s="127">
        <f>IF(C13&lt;&gt;0,IF(F13&lt;&gt;0,F13/C13*100,""),"")</f>
        <v>88.341350448380624</v>
      </c>
      <c r="J13" s="127">
        <f t="shared" ref="J13:J80" si="2">IF(E13&lt;&gt;0,IF(H13&lt;&gt;0,H13/E13*100,""),"")</f>
        <v>91.873871677196831</v>
      </c>
    </row>
    <row r="14" spans="1:11" s="3" customFormat="1" hidden="1">
      <c r="A14" s="54" t="s">
        <v>244</v>
      </c>
      <c r="B14" s="53"/>
      <c r="C14" s="126">
        <f>SUM(C16:C19)</f>
        <v>8747702</v>
      </c>
      <c r="D14" s="128">
        <f>SUM(D15:D19)</f>
        <v>4306823.45</v>
      </c>
      <c r="E14" s="126">
        <f t="shared" si="0"/>
        <v>13054525.449999999</v>
      </c>
      <c r="F14" s="126">
        <f>SUM(F15:F19)</f>
        <v>7727838.0800000001</v>
      </c>
      <c r="G14" s="128">
        <f>SUM(G15:G19)</f>
        <v>4265859.88</v>
      </c>
      <c r="H14" s="126">
        <f t="shared" si="1"/>
        <v>11993697.960000001</v>
      </c>
      <c r="I14" s="126">
        <f t="shared" ref="I14:I81" si="3">IF(C14&lt;&gt;0,IF(F14&lt;&gt;0,F14/C14*100,""),"")</f>
        <v>88.341350448380624</v>
      </c>
      <c r="J14" s="126">
        <f t="shared" si="2"/>
        <v>91.873871677196831</v>
      </c>
    </row>
    <row r="15" spans="1:11" s="3" customFormat="1">
      <c r="A15" s="36" t="s">
        <v>523</v>
      </c>
      <c r="B15" s="34">
        <v>0</v>
      </c>
      <c r="C15" s="129"/>
      <c r="D15" s="129">
        <v>277859.58</v>
      </c>
      <c r="E15" s="126">
        <f t="shared" si="0"/>
        <v>277859.58</v>
      </c>
      <c r="F15" s="129"/>
      <c r="G15" s="129">
        <v>275216.77</v>
      </c>
      <c r="H15" s="126">
        <f t="shared" si="1"/>
        <v>275216.77</v>
      </c>
      <c r="I15" s="126" t="str">
        <f t="shared" si="3"/>
        <v/>
      </c>
      <c r="J15" s="126">
        <f t="shared" si="2"/>
        <v>99.048868496814109</v>
      </c>
    </row>
    <row r="16" spans="1:11" s="10" customFormat="1" ht="12.75">
      <c r="A16" s="36" t="s">
        <v>112</v>
      </c>
      <c r="B16" s="34" t="s">
        <v>566</v>
      </c>
      <c r="C16" s="124">
        <f>44800+4000000+70200</f>
        <v>4115000</v>
      </c>
      <c r="D16" s="126">
        <v>4028963.87</v>
      </c>
      <c r="E16" s="126">
        <f t="shared" si="0"/>
        <v>8143963.8700000001</v>
      </c>
      <c r="F16" s="126">
        <v>3933234.3</v>
      </c>
      <c r="G16" s="126">
        <v>3990643.11</v>
      </c>
      <c r="H16" s="126">
        <f t="shared" si="1"/>
        <v>7923877.4100000001</v>
      </c>
      <c r="I16" s="126">
        <f t="shared" si="3"/>
        <v>95.58285054678008</v>
      </c>
      <c r="J16" s="126">
        <f t="shared" si="2"/>
        <v>97.29755112481854</v>
      </c>
    </row>
    <row r="17" spans="1:10" s="10" customFormat="1" ht="12.75">
      <c r="A17" s="41" t="s">
        <v>619</v>
      </c>
      <c r="B17" s="34" t="s">
        <v>618</v>
      </c>
      <c r="C17" s="124">
        <v>876702</v>
      </c>
      <c r="D17" s="126"/>
      <c r="E17" s="126">
        <f t="shared" si="0"/>
        <v>876702</v>
      </c>
      <c r="F17" s="126">
        <v>861726.71</v>
      </c>
      <c r="G17" s="126"/>
      <c r="H17" s="126">
        <f t="shared" si="1"/>
        <v>861726.71</v>
      </c>
      <c r="I17" s="126">
        <f t="shared" si="3"/>
        <v>98.291860860360757</v>
      </c>
      <c r="J17" s="126">
        <f t="shared" si="2"/>
        <v>98.291860860360757</v>
      </c>
    </row>
    <row r="18" spans="1:10" s="10" customFormat="1" ht="12.75">
      <c r="A18" s="36" t="s">
        <v>701</v>
      </c>
      <c r="B18" s="34" t="s">
        <v>702</v>
      </c>
      <c r="C18" s="124">
        <v>46000</v>
      </c>
      <c r="D18" s="126"/>
      <c r="E18" s="126">
        <f t="shared" si="0"/>
        <v>46000</v>
      </c>
      <c r="F18" s="126">
        <v>45125.16</v>
      </c>
      <c r="G18" s="126"/>
      <c r="H18" s="126">
        <f t="shared" si="1"/>
        <v>45125.16</v>
      </c>
      <c r="I18" s="126">
        <f t="shared" si="3"/>
        <v>98.098173913043482</v>
      </c>
      <c r="J18" s="126">
        <f t="shared" si="2"/>
        <v>98.098173913043482</v>
      </c>
    </row>
    <row r="19" spans="1:10" s="10" customFormat="1" ht="12.75">
      <c r="A19" s="36" t="s">
        <v>932</v>
      </c>
      <c r="B19" s="34" t="s">
        <v>933</v>
      </c>
      <c r="C19" s="124">
        <v>3710000</v>
      </c>
      <c r="D19" s="126"/>
      <c r="E19" s="126">
        <f t="shared" si="0"/>
        <v>3710000</v>
      </c>
      <c r="F19" s="126">
        <v>2887751.91</v>
      </c>
      <c r="G19" s="126"/>
      <c r="H19" s="126">
        <f t="shared" si="1"/>
        <v>2887751.91</v>
      </c>
      <c r="I19" s="126">
        <f t="shared" si="3"/>
        <v>77.83697870619946</v>
      </c>
      <c r="J19" s="126">
        <f t="shared" si="2"/>
        <v>77.83697870619946</v>
      </c>
    </row>
    <row r="20" spans="1:10" s="3" customFormat="1" ht="6" customHeight="1">
      <c r="A20" s="36"/>
      <c r="B20" s="34"/>
      <c r="C20" s="126"/>
      <c r="D20" s="126"/>
      <c r="E20" s="126">
        <f t="shared" si="0"/>
        <v>0</v>
      </c>
      <c r="F20" s="126"/>
      <c r="G20" s="126"/>
      <c r="H20" s="126">
        <f t="shared" si="1"/>
        <v>0</v>
      </c>
      <c r="I20" s="126" t="str">
        <f t="shared" si="3"/>
        <v/>
      </c>
      <c r="J20" s="126" t="str">
        <f t="shared" si="2"/>
        <v/>
      </c>
    </row>
    <row r="21" spans="1:10" s="3" customFormat="1" ht="15.75" customHeight="1">
      <c r="A21" s="47" t="s">
        <v>56</v>
      </c>
      <c r="B21" s="52" t="s">
        <v>242</v>
      </c>
      <c r="C21" s="127">
        <f>SUM(C24:C24)</f>
        <v>114100</v>
      </c>
      <c r="D21" s="127">
        <f>SUM(D23:D24)</f>
        <v>2222876.62</v>
      </c>
      <c r="E21" s="127">
        <f t="shared" ref="E21:E40" si="4">SUM(C21:D21)</f>
        <v>2336976.62</v>
      </c>
      <c r="F21" s="127">
        <f>SUM(F24:F24)</f>
        <v>107443.76</v>
      </c>
      <c r="G21" s="127">
        <f>SUM(G23:G24)</f>
        <v>2201734.13</v>
      </c>
      <c r="H21" s="127">
        <f t="shared" ref="H21:H35" si="5">SUM(F21:G21)</f>
        <v>2309177.8899999997</v>
      </c>
      <c r="I21" s="127">
        <f t="shared" si="3"/>
        <v>94.166310254163008</v>
      </c>
      <c r="J21" s="127">
        <f t="shared" si="2"/>
        <v>98.810483178903155</v>
      </c>
    </row>
    <row r="22" spans="1:10" s="3" customFormat="1" hidden="1">
      <c r="A22" s="54" t="s">
        <v>244</v>
      </c>
      <c r="B22" s="53"/>
      <c r="C22" s="128">
        <f>SUM(C24:C24)</f>
        <v>114100</v>
      </c>
      <c r="D22" s="128">
        <f>SUM(D23:D24)</f>
        <v>2222876.62</v>
      </c>
      <c r="E22" s="126">
        <f t="shared" si="4"/>
        <v>2336976.62</v>
      </c>
      <c r="F22" s="128">
        <f>SUM(F24:F24)</f>
        <v>107443.76</v>
      </c>
      <c r="G22" s="128">
        <f>SUM(G23:G24)</f>
        <v>2201734.13</v>
      </c>
      <c r="H22" s="126">
        <f t="shared" si="5"/>
        <v>2309177.8899999997</v>
      </c>
      <c r="I22" s="126">
        <f t="shared" si="3"/>
        <v>94.166310254163008</v>
      </c>
      <c r="J22" s="126">
        <f t="shared" si="2"/>
        <v>98.810483178903155</v>
      </c>
    </row>
    <row r="23" spans="1:10" s="3" customFormat="1">
      <c r="A23" s="36" t="s">
        <v>523</v>
      </c>
      <c r="B23" s="34">
        <v>0</v>
      </c>
      <c r="C23" s="129"/>
      <c r="D23" s="129">
        <v>277859.57</v>
      </c>
      <c r="E23" s="126">
        <f t="shared" si="4"/>
        <v>277859.57</v>
      </c>
      <c r="F23" s="129"/>
      <c r="G23" s="129">
        <v>275216.77</v>
      </c>
      <c r="H23" s="126">
        <f t="shared" si="5"/>
        <v>275216.77</v>
      </c>
      <c r="I23" s="126" t="str">
        <f t="shared" si="3"/>
        <v/>
      </c>
      <c r="J23" s="126">
        <f t="shared" si="2"/>
        <v>99.048872061523738</v>
      </c>
    </row>
    <row r="24" spans="1:10" s="3" customFormat="1">
      <c r="A24" s="36" t="s">
        <v>110</v>
      </c>
      <c r="B24" s="34" t="s">
        <v>625</v>
      </c>
      <c r="C24" s="124">
        <v>114100</v>
      </c>
      <c r="D24" s="126">
        <v>1945017.05</v>
      </c>
      <c r="E24" s="126">
        <f t="shared" si="4"/>
        <v>2059117.05</v>
      </c>
      <c r="F24" s="126">
        <v>107443.76</v>
      </c>
      <c r="G24" s="126">
        <v>1926517.36</v>
      </c>
      <c r="H24" s="126">
        <f t="shared" si="5"/>
        <v>2033961.12</v>
      </c>
      <c r="I24" s="126">
        <f t="shared" si="3"/>
        <v>94.166310254163008</v>
      </c>
      <c r="J24" s="126">
        <f t="shared" si="2"/>
        <v>98.778314715037695</v>
      </c>
    </row>
    <row r="25" spans="1:10" s="3" customFormat="1" ht="6" customHeight="1">
      <c r="A25" s="233"/>
      <c r="B25" s="234"/>
      <c r="C25" s="130"/>
      <c r="D25" s="130"/>
      <c r="E25" s="130">
        <f t="shared" si="4"/>
        <v>0</v>
      </c>
      <c r="F25" s="130"/>
      <c r="G25" s="130"/>
      <c r="H25" s="130">
        <f t="shared" si="5"/>
        <v>0</v>
      </c>
      <c r="I25" s="130" t="str">
        <f t="shared" si="3"/>
        <v/>
      </c>
      <c r="J25" s="130" t="str">
        <f t="shared" si="2"/>
        <v/>
      </c>
    </row>
    <row r="26" spans="1:10" s="8" customFormat="1" ht="15.75" customHeight="1">
      <c r="A26" s="47" t="s">
        <v>155</v>
      </c>
      <c r="B26" s="52" t="s">
        <v>242</v>
      </c>
      <c r="C26" s="127">
        <f>SUM(C29:C29)</f>
        <v>51000</v>
      </c>
      <c r="D26" s="127">
        <f>SUM(D28:D29)</f>
        <v>3195385.1399999997</v>
      </c>
      <c r="E26" s="127">
        <f t="shared" si="4"/>
        <v>3246385.1399999997</v>
      </c>
      <c r="F26" s="127">
        <f>SUM(F29:F29)</f>
        <v>50919.47</v>
      </c>
      <c r="G26" s="127">
        <f>SUM(G28:G29)</f>
        <v>3164992.82</v>
      </c>
      <c r="H26" s="127">
        <f t="shared" si="5"/>
        <v>3215912.29</v>
      </c>
      <c r="I26" s="127">
        <f t="shared" si="3"/>
        <v>99.842098039215685</v>
      </c>
      <c r="J26" s="127">
        <f t="shared" si="2"/>
        <v>99.061329796500985</v>
      </c>
    </row>
    <row r="27" spans="1:10" s="8" customFormat="1" ht="12.75" hidden="1">
      <c r="A27" s="39" t="s">
        <v>244</v>
      </c>
      <c r="B27" s="40"/>
      <c r="C27" s="128">
        <f>SUM(C29:C29)</f>
        <v>51000</v>
      </c>
      <c r="D27" s="128">
        <f>SUM(D28:D30)</f>
        <v>3195385.1399999997</v>
      </c>
      <c r="E27" s="128">
        <f t="shared" si="4"/>
        <v>3246385.1399999997</v>
      </c>
      <c r="F27" s="128">
        <f>SUM(F29:F29)</f>
        <v>50919.47</v>
      </c>
      <c r="G27" s="128">
        <f>SUM(G28:G30)</f>
        <v>3164992.82</v>
      </c>
      <c r="H27" s="128">
        <f t="shared" si="5"/>
        <v>3215912.29</v>
      </c>
      <c r="I27" s="128">
        <f t="shared" si="3"/>
        <v>99.842098039215685</v>
      </c>
      <c r="J27" s="128">
        <f t="shared" si="2"/>
        <v>99.061329796500985</v>
      </c>
    </row>
    <row r="28" spans="1:10" s="8" customFormat="1" ht="12.75">
      <c r="A28" s="41" t="s">
        <v>450</v>
      </c>
      <c r="B28" s="42">
        <v>0</v>
      </c>
      <c r="C28" s="129"/>
      <c r="D28" s="129">
        <v>583505.11</v>
      </c>
      <c r="E28" s="126">
        <f t="shared" si="4"/>
        <v>583505.11</v>
      </c>
      <c r="F28" s="129"/>
      <c r="G28" s="129">
        <v>577955.21</v>
      </c>
      <c r="H28" s="126">
        <f t="shared" si="5"/>
        <v>577955.21</v>
      </c>
      <c r="I28" s="126" t="str">
        <f t="shared" si="3"/>
        <v/>
      </c>
      <c r="J28" s="126">
        <f t="shared" si="2"/>
        <v>99.048868655151963</v>
      </c>
    </row>
    <row r="29" spans="1:10" s="3" customFormat="1">
      <c r="A29" s="36" t="s">
        <v>156</v>
      </c>
      <c r="B29" s="34" t="s">
        <v>451</v>
      </c>
      <c r="C29" s="124">
        <v>51000</v>
      </c>
      <c r="D29" s="126">
        <v>2611880.0299999998</v>
      </c>
      <c r="E29" s="126">
        <f t="shared" si="4"/>
        <v>2662880.0299999998</v>
      </c>
      <c r="F29" s="126">
        <v>50919.47</v>
      </c>
      <c r="G29" s="126">
        <v>2587037.61</v>
      </c>
      <c r="H29" s="126">
        <f t="shared" si="5"/>
        <v>2637957.08</v>
      </c>
      <c r="I29" s="126">
        <f t="shared" si="3"/>
        <v>99.842098039215685</v>
      </c>
      <c r="J29" s="126">
        <f t="shared" si="2"/>
        <v>99.064060351228079</v>
      </c>
    </row>
    <row r="30" spans="1:10" s="3" customFormat="1" ht="6" customHeight="1">
      <c r="A30" s="36"/>
      <c r="B30" s="34"/>
      <c r="C30" s="126"/>
      <c r="D30" s="126"/>
      <c r="E30" s="126">
        <f t="shared" si="4"/>
        <v>0</v>
      </c>
      <c r="F30" s="126"/>
      <c r="G30" s="126"/>
      <c r="H30" s="126">
        <f t="shared" si="5"/>
        <v>0</v>
      </c>
      <c r="I30" s="126" t="str">
        <f t="shared" si="3"/>
        <v/>
      </c>
      <c r="J30" s="126" t="str">
        <f t="shared" si="2"/>
        <v/>
      </c>
    </row>
    <row r="31" spans="1:10" s="3" customFormat="1" ht="12.75">
      <c r="A31" s="47" t="s">
        <v>40</v>
      </c>
      <c r="B31" s="52" t="s">
        <v>242</v>
      </c>
      <c r="C31" s="127">
        <f>SUM(C34:C39)</f>
        <v>232447141</v>
      </c>
      <c r="D31" s="127">
        <f>SUM(D33:D39)</f>
        <v>2298176.54</v>
      </c>
      <c r="E31" s="127">
        <f t="shared" si="4"/>
        <v>234745317.53999999</v>
      </c>
      <c r="F31" s="127">
        <f>SUM(F34:F40)</f>
        <v>232222417.78</v>
      </c>
      <c r="G31" s="127">
        <f>SUM(G33:G39)</f>
        <v>2276317.88</v>
      </c>
      <c r="H31" s="127">
        <f t="shared" si="5"/>
        <v>234498735.66</v>
      </c>
      <c r="I31" s="127">
        <f t="shared" si="3"/>
        <v>99.903322872015877</v>
      </c>
      <c r="J31" s="127">
        <f t="shared" si="2"/>
        <v>99.89495770029238</v>
      </c>
    </row>
    <row r="32" spans="1:10" s="3" customFormat="1">
      <c r="A32" s="54" t="s">
        <v>244</v>
      </c>
      <c r="B32" s="53"/>
      <c r="C32" s="128">
        <f>SUM(C33:C36)</f>
        <v>75753329</v>
      </c>
      <c r="D32" s="128">
        <f>SUM(D33:D36)</f>
        <v>2298176.54</v>
      </c>
      <c r="E32" s="126">
        <f t="shared" si="4"/>
        <v>78051505.540000007</v>
      </c>
      <c r="F32" s="128">
        <f>SUM(F33:F36)</f>
        <v>75693490.75</v>
      </c>
      <c r="G32" s="128">
        <f>SUM(G33:G36)</f>
        <v>2276317.88</v>
      </c>
      <c r="H32" s="126">
        <f t="shared" si="5"/>
        <v>77969808.629999995</v>
      </c>
      <c r="I32" s="126">
        <f t="shared" si="3"/>
        <v>99.921009081990306</v>
      </c>
      <c r="J32" s="126">
        <f t="shared" si="2"/>
        <v>99.895329488605256</v>
      </c>
    </row>
    <row r="33" spans="1:10" s="3" customFormat="1">
      <c r="A33" s="36" t="s">
        <v>523</v>
      </c>
      <c r="B33" s="34">
        <v>0</v>
      </c>
      <c r="C33" s="129"/>
      <c r="D33" s="129">
        <v>353159.51</v>
      </c>
      <c r="E33" s="126">
        <f t="shared" si="4"/>
        <v>353159.51</v>
      </c>
      <c r="F33" s="129"/>
      <c r="G33" s="129">
        <v>349800.51</v>
      </c>
      <c r="H33" s="126">
        <f t="shared" si="5"/>
        <v>349800.51</v>
      </c>
      <c r="I33" s="126" t="str">
        <f t="shared" si="3"/>
        <v/>
      </c>
      <c r="J33" s="126">
        <f t="shared" si="2"/>
        <v>99.048871712388546</v>
      </c>
    </row>
    <row r="34" spans="1:10" s="3" customFormat="1">
      <c r="A34" s="36" t="s">
        <v>182</v>
      </c>
      <c r="B34" s="34" t="s">
        <v>517</v>
      </c>
      <c r="C34" s="124">
        <f>55000+75000</f>
        <v>130000</v>
      </c>
      <c r="D34" s="126">
        <v>1180903.2</v>
      </c>
      <c r="E34" s="126">
        <f t="shared" si="4"/>
        <v>1310903.2</v>
      </c>
      <c r="F34" s="126">
        <v>73490.75</v>
      </c>
      <c r="G34" s="126">
        <v>1169671.26</v>
      </c>
      <c r="H34" s="126">
        <f t="shared" si="5"/>
        <v>1243162.01</v>
      </c>
      <c r="I34" s="126">
        <f t="shared" si="3"/>
        <v>56.531346153846151</v>
      </c>
      <c r="J34" s="126">
        <f t="shared" si="2"/>
        <v>94.832479621683746</v>
      </c>
    </row>
    <row r="35" spans="1:10" s="3" customFormat="1">
      <c r="A35" s="36" t="s">
        <v>693</v>
      </c>
      <c r="B35" s="34" t="s">
        <v>670</v>
      </c>
      <c r="C35" s="124">
        <v>83329</v>
      </c>
      <c r="D35" s="126">
        <v>694648.94</v>
      </c>
      <c r="E35" s="126">
        <f t="shared" si="4"/>
        <v>777977.94</v>
      </c>
      <c r="F35" s="126">
        <v>80000</v>
      </c>
      <c r="G35" s="126">
        <v>688041.92</v>
      </c>
      <c r="H35" s="126">
        <f t="shared" si="5"/>
        <v>768041.92</v>
      </c>
      <c r="I35" s="126">
        <f t="shared" si="3"/>
        <v>96.0049922595975</v>
      </c>
      <c r="J35" s="126">
        <f t="shared" si="2"/>
        <v>98.722840393135073</v>
      </c>
    </row>
    <row r="36" spans="1:10" s="3" customFormat="1">
      <c r="A36" s="36" t="s">
        <v>946</v>
      </c>
      <c r="B36" s="34" t="s">
        <v>947</v>
      </c>
      <c r="C36" s="124">
        <v>75540000</v>
      </c>
      <c r="D36" s="126">
        <v>69464.89</v>
      </c>
      <c r="E36" s="126">
        <f t="shared" si="4"/>
        <v>75609464.890000001</v>
      </c>
      <c r="F36" s="126">
        <v>75540000</v>
      </c>
      <c r="G36" s="126">
        <v>68804.19</v>
      </c>
      <c r="H36" s="126">
        <f t="shared" ref="H36:H39" si="6">SUM(F36:G36)</f>
        <v>75608804.189999998</v>
      </c>
      <c r="I36" s="126">
        <f t="shared" ref="I36:I39" si="7">IF(C36&lt;&gt;0,IF(F36&lt;&gt;0,F36/C36*100,""),"")</f>
        <v>100</v>
      </c>
      <c r="J36" s="126">
        <f t="shared" ref="J36:J39" si="8">IF(E36&lt;&gt;0,IF(H36&lt;&gt;0,H36/E36*100,""),"")</f>
        <v>99.999126167602213</v>
      </c>
    </row>
    <row r="37" spans="1:10" s="3" customFormat="1" ht="24">
      <c r="A37" s="36" t="s">
        <v>0</v>
      </c>
      <c r="B37" s="34" t="s">
        <v>776</v>
      </c>
      <c r="C37" s="124">
        <v>151978615</v>
      </c>
      <c r="D37" s="126"/>
      <c r="E37" s="126">
        <f t="shared" si="4"/>
        <v>151978615</v>
      </c>
      <c r="F37" s="126">
        <v>151978615</v>
      </c>
      <c r="G37" s="126"/>
      <c r="H37" s="126">
        <f t="shared" si="6"/>
        <v>151978615</v>
      </c>
      <c r="I37" s="126">
        <f t="shared" si="7"/>
        <v>100</v>
      </c>
      <c r="J37" s="126">
        <f t="shared" si="8"/>
        <v>100</v>
      </c>
    </row>
    <row r="38" spans="1:10" s="3" customFormat="1">
      <c r="A38" s="36" t="s">
        <v>764</v>
      </c>
      <c r="B38" s="34" t="s">
        <v>125</v>
      </c>
      <c r="C38" s="124">
        <v>175000</v>
      </c>
      <c r="D38" s="126"/>
      <c r="E38" s="126">
        <f t="shared" si="4"/>
        <v>175000</v>
      </c>
      <c r="F38" s="126">
        <v>170700.91</v>
      </c>
      <c r="G38" s="126"/>
      <c r="H38" s="126">
        <f t="shared" si="6"/>
        <v>170700.91</v>
      </c>
      <c r="I38" s="126">
        <f t="shared" si="7"/>
        <v>97.543377142857139</v>
      </c>
      <c r="J38" s="126">
        <f t="shared" si="8"/>
        <v>97.543377142857139</v>
      </c>
    </row>
    <row r="39" spans="1:10" s="3" customFormat="1">
      <c r="A39" s="36" t="s">
        <v>763</v>
      </c>
      <c r="B39" s="34" t="s">
        <v>124</v>
      </c>
      <c r="C39" s="124">
        <f>156693812-175000-151978615</f>
        <v>4540197</v>
      </c>
      <c r="D39" s="126"/>
      <c r="E39" s="126">
        <f t="shared" si="4"/>
        <v>4540197</v>
      </c>
      <c r="F39" s="126">
        <v>4379611.12</v>
      </c>
      <c r="G39" s="126"/>
      <c r="H39" s="126">
        <f t="shared" si="6"/>
        <v>4379611.12</v>
      </c>
      <c r="I39" s="126">
        <f t="shared" si="7"/>
        <v>96.463019556199882</v>
      </c>
      <c r="J39" s="126">
        <f t="shared" si="8"/>
        <v>96.463019556199882</v>
      </c>
    </row>
    <row r="40" spans="1:10" s="3" customFormat="1" ht="6" customHeight="1">
      <c r="A40" s="36"/>
      <c r="B40" s="34"/>
      <c r="C40" s="126"/>
      <c r="D40" s="126"/>
      <c r="E40" s="126">
        <f t="shared" si="4"/>
        <v>0</v>
      </c>
      <c r="F40" s="126"/>
      <c r="G40" s="126"/>
      <c r="H40" s="126">
        <f t="shared" ref="H40:H55" si="9">SUM(F40:G40)</f>
        <v>0</v>
      </c>
      <c r="I40" s="126" t="str">
        <f t="shared" si="3"/>
        <v/>
      </c>
      <c r="J40" s="126" t="str">
        <f t="shared" si="2"/>
        <v/>
      </c>
    </row>
    <row r="41" spans="1:10" s="3" customFormat="1" ht="12.75">
      <c r="A41" s="47" t="s">
        <v>659</v>
      </c>
      <c r="B41" s="52" t="s">
        <v>242</v>
      </c>
      <c r="C41" s="127">
        <f>SUM(C44:C47)</f>
        <v>798400</v>
      </c>
      <c r="D41" s="127">
        <f>SUM(D43:D47)</f>
        <v>2778595.77</v>
      </c>
      <c r="E41" s="127">
        <f>SUM(C41:D41)</f>
        <v>3576995.77</v>
      </c>
      <c r="F41" s="127">
        <f>SUM(F44:F47)</f>
        <v>536992.27</v>
      </c>
      <c r="G41" s="127">
        <f>SUM(G43:G47)</f>
        <v>2752167.67</v>
      </c>
      <c r="H41" s="127">
        <f t="shared" si="9"/>
        <v>3289159.94</v>
      </c>
      <c r="I41" s="127">
        <f t="shared" si="3"/>
        <v>67.258550851703419</v>
      </c>
      <c r="J41" s="127">
        <f t="shared" si="2"/>
        <v>91.953140330384002</v>
      </c>
    </row>
    <row r="42" spans="1:10" s="3" customFormat="1" hidden="1">
      <c r="A42" s="54" t="s">
        <v>244</v>
      </c>
      <c r="B42" s="53"/>
      <c r="C42" s="128">
        <f>SUM(C44:C47)</f>
        <v>798400</v>
      </c>
      <c r="D42" s="128">
        <f>SUM(D43:D47)</f>
        <v>2778595.77</v>
      </c>
      <c r="E42" s="126">
        <f t="shared" ref="E42:E47" si="10">SUM(C42:D42)</f>
        <v>3576995.77</v>
      </c>
      <c r="F42" s="128">
        <f>SUM(F44:F47)</f>
        <v>536992.27</v>
      </c>
      <c r="G42" s="128">
        <f>SUM(G43:G47)</f>
        <v>2752167.67</v>
      </c>
      <c r="H42" s="126">
        <f t="shared" si="9"/>
        <v>3289159.94</v>
      </c>
      <c r="I42" s="126">
        <f t="shared" si="3"/>
        <v>67.258550851703419</v>
      </c>
      <c r="J42" s="126">
        <f t="shared" si="2"/>
        <v>91.953140330384002</v>
      </c>
    </row>
    <row r="43" spans="1:10" s="3" customFormat="1">
      <c r="A43" s="36" t="s">
        <v>523</v>
      </c>
      <c r="B43" s="34">
        <v>0</v>
      </c>
      <c r="C43" s="129"/>
      <c r="D43" s="129">
        <v>416789.37</v>
      </c>
      <c r="E43" s="126">
        <f t="shared" si="10"/>
        <v>416789.37</v>
      </c>
      <c r="F43" s="129"/>
      <c r="G43" s="129">
        <v>412825.16</v>
      </c>
      <c r="H43" s="126">
        <f t="shared" si="9"/>
        <v>412825.16</v>
      </c>
      <c r="I43" s="126" t="str">
        <f t="shared" si="3"/>
        <v/>
      </c>
      <c r="J43" s="126">
        <f t="shared" si="2"/>
        <v>99.048869696460827</v>
      </c>
    </row>
    <row r="44" spans="1:10" s="3" customFormat="1">
      <c r="A44" s="36" t="s">
        <v>748</v>
      </c>
      <c r="B44" s="34" t="s">
        <v>660</v>
      </c>
      <c r="C44" s="124">
        <v>28500</v>
      </c>
      <c r="D44" s="126">
        <v>833578.73</v>
      </c>
      <c r="E44" s="126">
        <f t="shared" si="10"/>
        <v>862078.73</v>
      </c>
      <c r="F44" s="126">
        <v>20515.55</v>
      </c>
      <c r="G44" s="126">
        <v>825650.3</v>
      </c>
      <c r="H44" s="126">
        <f t="shared" si="9"/>
        <v>846165.85000000009</v>
      </c>
      <c r="I44" s="126">
        <f t="shared" si="3"/>
        <v>71.984385964912278</v>
      </c>
      <c r="J44" s="126">
        <f t="shared" si="2"/>
        <v>98.154126827836265</v>
      </c>
    </row>
    <row r="45" spans="1:10" s="3" customFormat="1">
      <c r="A45" s="36" t="s">
        <v>740</v>
      </c>
      <c r="B45" s="34" t="s">
        <v>661</v>
      </c>
      <c r="C45" s="124">
        <f>19600+15500</f>
        <v>35100</v>
      </c>
      <c r="D45" s="126">
        <v>555719.15</v>
      </c>
      <c r="E45" s="126">
        <f t="shared" si="10"/>
        <v>590819.15</v>
      </c>
      <c r="F45" s="126">
        <v>17992.93</v>
      </c>
      <c r="G45" s="126">
        <v>550433.53</v>
      </c>
      <c r="H45" s="126">
        <f t="shared" si="9"/>
        <v>568426.46000000008</v>
      </c>
      <c r="I45" s="126">
        <f t="shared" si="3"/>
        <v>51.261908831908833</v>
      </c>
      <c r="J45" s="126">
        <f t="shared" si="2"/>
        <v>96.209890962403648</v>
      </c>
    </row>
    <row r="46" spans="1:10" s="3" customFormat="1">
      <c r="A46" s="36" t="s">
        <v>662</v>
      </c>
      <c r="B46" s="34" t="s">
        <v>543</v>
      </c>
      <c r="C46" s="124">
        <v>734800</v>
      </c>
      <c r="D46" s="126">
        <v>972508.52</v>
      </c>
      <c r="E46" s="126">
        <f t="shared" si="10"/>
        <v>1707308.52</v>
      </c>
      <c r="F46" s="126">
        <v>498483.79</v>
      </c>
      <c r="G46" s="126">
        <v>963258.68</v>
      </c>
      <c r="H46" s="126">
        <f t="shared" si="9"/>
        <v>1461742.47</v>
      </c>
      <c r="I46" s="126">
        <f t="shared" si="3"/>
        <v>67.83938350571583</v>
      </c>
      <c r="J46" s="126">
        <f t="shared" si="2"/>
        <v>85.616773587002299</v>
      </c>
    </row>
    <row r="47" spans="1:10" s="3" customFormat="1" hidden="1">
      <c r="A47" s="36" t="s">
        <v>676</v>
      </c>
      <c r="B47" s="34" t="s">
        <v>675</v>
      </c>
      <c r="C47" s="126"/>
      <c r="D47" s="126"/>
      <c r="E47" s="126">
        <f t="shared" si="10"/>
        <v>0</v>
      </c>
      <c r="F47" s="126"/>
      <c r="G47" s="126"/>
      <c r="H47" s="126">
        <f t="shared" si="9"/>
        <v>0</v>
      </c>
      <c r="I47" s="126" t="str">
        <f t="shared" si="3"/>
        <v/>
      </c>
      <c r="J47" s="126" t="str">
        <f t="shared" si="2"/>
        <v/>
      </c>
    </row>
    <row r="48" spans="1:10" s="3" customFormat="1" ht="6" customHeight="1">
      <c r="A48" s="36"/>
      <c r="B48" s="34"/>
      <c r="C48" s="126"/>
      <c r="D48" s="126"/>
      <c r="E48" s="126">
        <f t="shared" ref="E48:E64" si="11">SUM(C48:D48)</f>
        <v>0</v>
      </c>
      <c r="F48" s="126"/>
      <c r="G48" s="126"/>
      <c r="H48" s="126">
        <f t="shared" si="9"/>
        <v>0</v>
      </c>
      <c r="I48" s="126" t="str">
        <f t="shared" si="3"/>
        <v/>
      </c>
      <c r="J48" s="126" t="str">
        <f t="shared" si="2"/>
        <v/>
      </c>
    </row>
    <row r="49" spans="1:11" s="23" customFormat="1" ht="15" customHeight="1">
      <c r="A49" s="235" t="s">
        <v>792</v>
      </c>
      <c r="B49" s="236" t="s">
        <v>242</v>
      </c>
      <c r="C49" s="131">
        <f>SUM(C51:C59)</f>
        <v>41345740</v>
      </c>
      <c r="D49" s="131">
        <f>SUM(D51:D59)</f>
        <v>17390814.160000004</v>
      </c>
      <c r="E49" s="131">
        <f t="shared" si="11"/>
        <v>58736554.160000004</v>
      </c>
      <c r="F49" s="131">
        <f>SUM(F51:F59)</f>
        <v>40033679.739999995</v>
      </c>
      <c r="G49" s="131">
        <f>SUM(G51:G59)</f>
        <v>17225404.59</v>
      </c>
      <c r="H49" s="131">
        <f t="shared" si="9"/>
        <v>57259084.329999998</v>
      </c>
      <c r="I49" s="131">
        <f t="shared" si="3"/>
        <v>96.826613189170146</v>
      </c>
      <c r="J49" s="131">
        <f t="shared" si="2"/>
        <v>97.484582044129894</v>
      </c>
    </row>
    <row r="50" spans="1:11" s="7" customFormat="1">
      <c r="A50" s="41" t="s">
        <v>244</v>
      </c>
      <c r="B50" s="38"/>
      <c r="C50" s="126">
        <f>SUM(C51:C58)</f>
        <v>30884040</v>
      </c>
      <c r="D50" s="126">
        <f>SUM(D51:D58)</f>
        <v>17390814.160000004</v>
      </c>
      <c r="E50" s="126">
        <f t="shared" si="11"/>
        <v>48274854.160000004</v>
      </c>
      <c r="F50" s="126">
        <f>SUM(F51:F58)</f>
        <v>29840739.039999999</v>
      </c>
      <c r="G50" s="126">
        <f>SUM(G51:G58)</f>
        <v>17225404.59</v>
      </c>
      <c r="H50" s="126">
        <f t="shared" si="9"/>
        <v>47066143.629999995</v>
      </c>
      <c r="I50" s="126">
        <f t="shared" si="3"/>
        <v>96.62187667157535</v>
      </c>
      <c r="J50" s="126">
        <f t="shared" si="2"/>
        <v>97.49619019874423</v>
      </c>
    </row>
    <row r="51" spans="1:11" s="7" customFormat="1">
      <c r="A51" s="36" t="s">
        <v>523</v>
      </c>
      <c r="B51" s="34">
        <v>0</v>
      </c>
      <c r="C51" s="126"/>
      <c r="D51" s="126">
        <v>1551408.18</v>
      </c>
      <c r="E51" s="126">
        <f t="shared" si="11"/>
        <v>1551408.18</v>
      </c>
      <c r="F51" s="126"/>
      <c r="G51" s="126">
        <v>1536652.24</v>
      </c>
      <c r="H51" s="126">
        <f t="shared" si="9"/>
        <v>1536652.24</v>
      </c>
      <c r="I51" s="126" t="str">
        <f t="shared" si="3"/>
        <v/>
      </c>
      <c r="J51" s="126">
        <f t="shared" si="2"/>
        <v>99.048867977478366</v>
      </c>
    </row>
    <row r="52" spans="1:11" s="7" customFormat="1">
      <c r="A52" s="41" t="s">
        <v>260</v>
      </c>
      <c r="B52" s="42" t="s">
        <v>448</v>
      </c>
      <c r="C52" s="126">
        <v>30681440</v>
      </c>
      <c r="D52" s="126">
        <v>15500958.140000001</v>
      </c>
      <c r="E52" s="126">
        <f t="shared" si="11"/>
        <v>46182398.140000001</v>
      </c>
      <c r="F52" s="126">
        <v>29661630.25</v>
      </c>
      <c r="G52" s="126">
        <v>15353523.59</v>
      </c>
      <c r="H52" s="126">
        <f t="shared" si="9"/>
        <v>45015153.840000004</v>
      </c>
      <c r="I52" s="126">
        <f t="shared" si="3"/>
        <v>96.676134659911668</v>
      </c>
      <c r="J52" s="126">
        <f t="shared" si="2"/>
        <v>97.472534240293143</v>
      </c>
    </row>
    <row r="53" spans="1:11" s="7" customFormat="1">
      <c r="A53" s="41" t="s">
        <v>1040</v>
      </c>
      <c r="B53" s="42" t="s">
        <v>1041</v>
      </c>
      <c r="C53" s="126"/>
      <c r="D53" s="126">
        <v>69011.570000000007</v>
      </c>
      <c r="E53" s="126">
        <f t="shared" si="11"/>
        <v>69011.570000000007</v>
      </c>
      <c r="F53" s="126"/>
      <c r="G53" s="126">
        <v>68355.179999999993</v>
      </c>
      <c r="H53" s="126">
        <f t="shared" si="9"/>
        <v>68355.179999999993</v>
      </c>
      <c r="I53" s="126" t="str">
        <f t="shared" si="3"/>
        <v/>
      </c>
      <c r="J53" s="126">
        <f t="shared" si="2"/>
        <v>99.048869631570454</v>
      </c>
      <c r="K53" s="224"/>
    </row>
    <row r="54" spans="1:11" s="7" customFormat="1">
      <c r="A54" s="41" t="s">
        <v>863</v>
      </c>
      <c r="B54" s="34" t="s">
        <v>862</v>
      </c>
      <c r="C54" s="124"/>
      <c r="D54" s="126">
        <v>83184.3</v>
      </c>
      <c r="E54" s="126">
        <f t="shared" si="11"/>
        <v>83184.3</v>
      </c>
      <c r="F54" s="126"/>
      <c r="G54" s="126">
        <v>82393.119999999995</v>
      </c>
      <c r="H54" s="126">
        <f t="shared" si="9"/>
        <v>82393.119999999995</v>
      </c>
      <c r="I54" s="126" t="str">
        <f t="shared" si="3"/>
        <v/>
      </c>
      <c r="J54" s="126">
        <f t="shared" si="2"/>
        <v>99.048883022397249</v>
      </c>
      <c r="K54" s="102"/>
    </row>
    <row r="55" spans="1:11" s="7" customFormat="1">
      <c r="A55" s="41" t="s">
        <v>865</v>
      </c>
      <c r="B55" s="34" t="s">
        <v>864</v>
      </c>
      <c r="C55" s="124"/>
      <c r="D55" s="126">
        <v>164981.73000000001</v>
      </c>
      <c r="E55" s="126">
        <f t="shared" si="11"/>
        <v>164981.73000000001</v>
      </c>
      <c r="F55" s="126"/>
      <c r="G55" s="126">
        <v>163412.53</v>
      </c>
      <c r="H55" s="126">
        <f t="shared" si="9"/>
        <v>163412.53</v>
      </c>
      <c r="I55" s="126" t="str">
        <f t="shared" si="3"/>
        <v/>
      </c>
      <c r="J55" s="126">
        <f t="shared" si="2"/>
        <v>99.04886438031653</v>
      </c>
    </row>
    <row r="56" spans="1:11" s="7" customFormat="1">
      <c r="A56" s="41" t="s">
        <v>1042</v>
      </c>
      <c r="B56" s="34" t="s">
        <v>1043</v>
      </c>
      <c r="C56" s="124"/>
      <c r="D56" s="126">
        <v>17573.32</v>
      </c>
      <c r="E56" s="126">
        <f t="shared" si="11"/>
        <v>17573.32</v>
      </c>
      <c r="F56" s="126"/>
      <c r="G56" s="126">
        <v>17406.18</v>
      </c>
      <c r="H56" s="126">
        <f>SUM(F56:G56)</f>
        <v>17406.18</v>
      </c>
      <c r="I56" s="126" t="str">
        <f t="shared" si="3"/>
        <v/>
      </c>
      <c r="J56" s="126">
        <f t="shared" si="2"/>
        <v>99.048899126630602</v>
      </c>
    </row>
    <row r="57" spans="1:11" s="7" customFormat="1">
      <c r="A57" s="41" t="s">
        <v>901</v>
      </c>
      <c r="B57" s="34" t="s">
        <v>547</v>
      </c>
      <c r="C57" s="124">
        <v>189000</v>
      </c>
      <c r="D57" s="126">
        <v>3696.92</v>
      </c>
      <c r="E57" s="126">
        <f t="shared" si="11"/>
        <v>192696.92</v>
      </c>
      <c r="F57" s="126">
        <v>165509.13</v>
      </c>
      <c r="G57" s="126">
        <v>3661.75</v>
      </c>
      <c r="H57" s="126">
        <f t="shared" ref="H57" si="12">SUM(F57:G57)</f>
        <v>169170.88</v>
      </c>
      <c r="I57" s="126">
        <f t="shared" si="3"/>
        <v>87.570968253968246</v>
      </c>
      <c r="J57" s="126">
        <f t="shared" si="2"/>
        <v>87.791169677231991</v>
      </c>
    </row>
    <row r="58" spans="1:11" s="7" customFormat="1">
      <c r="A58" s="41" t="s">
        <v>619</v>
      </c>
      <c r="B58" s="34" t="s">
        <v>618</v>
      </c>
      <c r="C58" s="124">
        <v>13600</v>
      </c>
      <c r="D58" s="126"/>
      <c r="E58" s="126">
        <f t="shared" si="11"/>
        <v>13600</v>
      </c>
      <c r="F58" s="126">
        <v>13599.66</v>
      </c>
      <c r="G58" s="126"/>
      <c r="H58" s="126">
        <f>SUM(F58:G58)</f>
        <v>13599.66</v>
      </c>
      <c r="I58" s="126">
        <f t="shared" si="3"/>
        <v>99.997499999999988</v>
      </c>
      <c r="J58" s="126">
        <f t="shared" si="2"/>
        <v>99.997499999999988</v>
      </c>
    </row>
    <row r="59" spans="1:11" s="7" customFormat="1">
      <c r="A59" s="41" t="s">
        <v>763</v>
      </c>
      <c r="B59" s="34" t="s">
        <v>124</v>
      </c>
      <c r="C59" s="124">
        <v>10461700</v>
      </c>
      <c r="D59" s="126"/>
      <c r="E59" s="126">
        <f t="shared" si="11"/>
        <v>10461700</v>
      </c>
      <c r="F59" s="126">
        <v>10192940.699999999</v>
      </c>
      <c r="G59" s="126"/>
      <c r="H59" s="126">
        <f>SUM(F59:G59)</f>
        <v>10192940.699999999</v>
      </c>
      <c r="I59" s="126">
        <f t="shared" si="3"/>
        <v>97.431016947532427</v>
      </c>
      <c r="J59" s="126">
        <f t="shared" si="2"/>
        <v>97.431016947532427</v>
      </c>
    </row>
    <row r="60" spans="1:11" s="7" customFormat="1" ht="6" customHeight="1">
      <c r="A60" s="314"/>
      <c r="B60" s="222"/>
      <c r="C60" s="223"/>
      <c r="D60" s="223"/>
      <c r="E60" s="223"/>
      <c r="F60" s="223"/>
      <c r="G60" s="223"/>
      <c r="H60" s="223"/>
      <c r="I60" s="223" t="str">
        <f t="shared" si="3"/>
        <v/>
      </c>
      <c r="J60" s="223" t="str">
        <f t="shared" si="2"/>
        <v/>
      </c>
    </row>
    <row r="61" spans="1:11" s="23" customFormat="1" ht="18" customHeight="1">
      <c r="A61" s="237" t="s">
        <v>1044</v>
      </c>
      <c r="B61" s="236" t="s">
        <v>242</v>
      </c>
      <c r="C61" s="131">
        <f>SUM(C63:C64)</f>
        <v>0</v>
      </c>
      <c r="D61" s="131">
        <f>SUM(D63:D64)</f>
        <v>4063696.32</v>
      </c>
      <c r="E61" s="238">
        <f t="shared" si="11"/>
        <v>4063696.32</v>
      </c>
      <c r="F61" s="131">
        <f>SUM(F63:F64)</f>
        <v>0</v>
      </c>
      <c r="G61" s="131">
        <f>SUM(G63:G64)</f>
        <v>4025045.21</v>
      </c>
      <c r="H61" s="131">
        <f t="shared" ref="H61:H64" si="13">SUM(F61:G61)</f>
        <v>4025045.21</v>
      </c>
      <c r="I61" s="131" t="str">
        <f t="shared" ref="I61:I63" si="14">IF(C61&lt;&gt;0,IF(F61&lt;&gt;0,F61/C61*100,""),"")</f>
        <v/>
      </c>
      <c r="J61" s="131">
        <f t="shared" ref="J61:J63" si="15">IF(E61&lt;&gt;0,IF(H61&lt;&gt;0,H61/E61*100,""),"")</f>
        <v>99.04886814967513</v>
      </c>
    </row>
    <row r="62" spans="1:11" s="7" customFormat="1">
      <c r="A62" s="41" t="s">
        <v>244</v>
      </c>
      <c r="B62" s="38"/>
      <c r="C62" s="126">
        <f>SUM(C63:C64)</f>
        <v>0</v>
      </c>
      <c r="D62" s="126">
        <f>SUM(D63:D64)</f>
        <v>4063696.32</v>
      </c>
      <c r="E62" s="126">
        <f t="shared" si="11"/>
        <v>4063696.32</v>
      </c>
      <c r="F62" s="126">
        <f>SUM(F63:F64)</f>
        <v>0</v>
      </c>
      <c r="G62" s="126">
        <f>SUM(G63:G64)</f>
        <v>4025045.21</v>
      </c>
      <c r="H62" s="126">
        <f t="shared" si="13"/>
        <v>4025045.21</v>
      </c>
      <c r="I62" s="126" t="str">
        <f t="shared" si="14"/>
        <v/>
      </c>
      <c r="J62" s="126">
        <f t="shared" si="15"/>
        <v>99.04886814967513</v>
      </c>
    </row>
    <row r="63" spans="1:11" s="7" customFormat="1">
      <c r="A63" s="36" t="s">
        <v>523</v>
      </c>
      <c r="B63" s="34">
        <v>0</v>
      </c>
      <c r="C63" s="126"/>
      <c r="D63" s="126">
        <v>694648.94</v>
      </c>
      <c r="E63" s="126">
        <f t="shared" si="11"/>
        <v>694648.94</v>
      </c>
      <c r="F63" s="126"/>
      <c r="G63" s="126">
        <v>688041.92</v>
      </c>
      <c r="H63" s="126">
        <f t="shared" si="13"/>
        <v>688041.92</v>
      </c>
      <c r="I63" s="126" t="str">
        <f t="shared" si="14"/>
        <v/>
      </c>
      <c r="J63" s="126">
        <f t="shared" si="15"/>
        <v>99.048869202909913</v>
      </c>
    </row>
    <row r="64" spans="1:11" s="7" customFormat="1">
      <c r="A64" s="41" t="s">
        <v>1045</v>
      </c>
      <c r="B64" s="42" t="s">
        <v>1046</v>
      </c>
      <c r="C64" s="126"/>
      <c r="D64" s="126">
        <v>3369047.38</v>
      </c>
      <c r="E64" s="126">
        <f t="shared" si="11"/>
        <v>3369047.38</v>
      </c>
      <c r="F64" s="126"/>
      <c r="G64" s="126">
        <v>3337003.29</v>
      </c>
      <c r="H64" s="126">
        <f t="shared" si="13"/>
        <v>3337003.29</v>
      </c>
      <c r="I64" s="126" t="str">
        <f t="shared" ref="I64" si="16">IF(C64&lt;&gt;0,IF(F64&lt;&gt;0,F64/C64*100,""),"")</f>
        <v/>
      </c>
      <c r="J64" s="126">
        <f t="shared" ref="J64" si="17">IF(E64&lt;&gt;0,IF(H64&lt;&gt;0,H64/E64*100,""),"")</f>
        <v>99.048867932513318</v>
      </c>
    </row>
    <row r="65" spans="1:10" s="7" customFormat="1" ht="6" customHeight="1">
      <c r="A65" s="41"/>
      <c r="B65" s="34"/>
      <c r="C65" s="126"/>
      <c r="D65" s="126"/>
      <c r="E65" s="126"/>
      <c r="F65" s="126"/>
      <c r="G65" s="126"/>
      <c r="H65" s="126"/>
      <c r="I65" s="126"/>
      <c r="J65" s="126"/>
    </row>
    <row r="66" spans="1:10" s="3" customFormat="1" ht="19.5" customHeight="1">
      <c r="A66" s="47" t="s">
        <v>246</v>
      </c>
      <c r="B66" s="239" t="s">
        <v>242</v>
      </c>
      <c r="C66" s="127">
        <f>SUM(C68:C76)</f>
        <v>2972870</v>
      </c>
      <c r="D66" s="127">
        <f>SUM(D68:D75)</f>
        <v>6384935.2300000004</v>
      </c>
      <c r="E66" s="127">
        <f>SUM(C66:D66)</f>
        <v>9357805.2300000004</v>
      </c>
      <c r="F66" s="127">
        <f>SUM(F68:F76)</f>
        <v>2802147.66</v>
      </c>
      <c r="G66" s="127">
        <f>SUM(G68:G75)</f>
        <v>6324206.0799999991</v>
      </c>
      <c r="H66" s="127">
        <f>SUM(F66:G66)</f>
        <v>9126353.7399999984</v>
      </c>
      <c r="I66" s="127">
        <f t="shared" si="3"/>
        <v>94.257322385438997</v>
      </c>
      <c r="J66" s="127">
        <f t="shared" si="2"/>
        <v>97.526647709465081</v>
      </c>
    </row>
    <row r="67" spans="1:10" s="7" customFormat="1" hidden="1">
      <c r="A67" s="41" t="s">
        <v>244</v>
      </c>
      <c r="B67" s="40"/>
      <c r="C67" s="240">
        <f>SUM(C68:C76)</f>
        <v>2972870</v>
      </c>
      <c r="D67" s="240">
        <f>SUM(D68:D75)</f>
        <v>6384935.2300000004</v>
      </c>
      <c r="E67" s="240">
        <f t="shared" ref="E67:E77" si="18">SUM(C67:D67)</f>
        <v>9357805.2300000004</v>
      </c>
      <c r="F67" s="240">
        <f>SUM(F68:F76)</f>
        <v>2802147.66</v>
      </c>
      <c r="G67" s="240">
        <f>SUM(G68:G75)</f>
        <v>6324206.0799999991</v>
      </c>
      <c r="H67" s="240">
        <f>SUM(F67:G67)</f>
        <v>9126353.7399999984</v>
      </c>
      <c r="I67" s="240">
        <f t="shared" si="3"/>
        <v>94.257322385438997</v>
      </c>
      <c r="J67" s="240">
        <f t="shared" si="2"/>
        <v>97.526647709465081</v>
      </c>
    </row>
    <row r="68" spans="1:10" s="7" customFormat="1">
      <c r="A68" s="41" t="s">
        <v>523</v>
      </c>
      <c r="B68" s="42">
        <v>0</v>
      </c>
      <c r="C68" s="129"/>
      <c r="D68" s="129">
        <v>833578.72</v>
      </c>
      <c r="E68" s="132">
        <f t="shared" si="18"/>
        <v>833578.72</v>
      </c>
      <c r="F68" s="129"/>
      <c r="G68" s="129">
        <v>825650.3</v>
      </c>
      <c r="H68" s="132">
        <f t="shared" ref="H68:H77" si="19">SUM(F68:G68)</f>
        <v>825650.3</v>
      </c>
      <c r="I68" s="132" t="str">
        <f t="shared" si="3"/>
        <v/>
      </c>
      <c r="J68" s="132">
        <f t="shared" si="2"/>
        <v>99.048869673640425</v>
      </c>
    </row>
    <row r="69" spans="1:10" s="3" customFormat="1">
      <c r="A69" s="41" t="s">
        <v>256</v>
      </c>
      <c r="B69" s="42" t="s">
        <v>478</v>
      </c>
      <c r="C69" s="126">
        <v>480050</v>
      </c>
      <c r="D69" s="126">
        <v>1111438.31</v>
      </c>
      <c r="E69" s="132">
        <f t="shared" si="18"/>
        <v>1591488.31</v>
      </c>
      <c r="F69" s="126">
        <v>398954.5</v>
      </c>
      <c r="G69" s="126">
        <v>1100867.07</v>
      </c>
      <c r="H69" s="132">
        <f t="shared" si="19"/>
        <v>1499821.57</v>
      </c>
      <c r="I69" s="132">
        <f t="shared" si="3"/>
        <v>83.106863868347048</v>
      </c>
      <c r="J69" s="132">
        <f t="shared" si="2"/>
        <v>94.24018766433791</v>
      </c>
    </row>
    <row r="70" spans="1:10" s="3" customFormat="1">
      <c r="A70" s="36" t="s">
        <v>293</v>
      </c>
      <c r="B70" s="42" t="s">
        <v>479</v>
      </c>
      <c r="C70" s="126"/>
      <c r="D70" s="126">
        <v>277859.58</v>
      </c>
      <c r="E70" s="132">
        <f t="shared" si="18"/>
        <v>277859.58</v>
      </c>
      <c r="F70" s="126"/>
      <c r="G70" s="126">
        <v>275216.77</v>
      </c>
      <c r="H70" s="132">
        <f t="shared" si="19"/>
        <v>275216.77</v>
      </c>
      <c r="I70" s="132" t="str">
        <f t="shared" si="3"/>
        <v/>
      </c>
      <c r="J70" s="132">
        <f t="shared" si="2"/>
        <v>99.048868496814109</v>
      </c>
    </row>
    <row r="71" spans="1:10" s="3" customFormat="1">
      <c r="A71" s="36" t="s">
        <v>247</v>
      </c>
      <c r="B71" s="42" t="s">
        <v>480</v>
      </c>
      <c r="C71" s="126">
        <v>643220</v>
      </c>
      <c r="D71" s="126">
        <v>1223693.58</v>
      </c>
      <c r="E71" s="132">
        <f t="shared" si="18"/>
        <v>1866913.58</v>
      </c>
      <c r="F71" s="126">
        <v>593208.19999999995</v>
      </c>
      <c r="G71" s="126">
        <v>1212054.6299999999</v>
      </c>
      <c r="H71" s="132">
        <f t="shared" si="19"/>
        <v>1805262.8299999998</v>
      </c>
      <c r="I71" s="132">
        <f t="shared" si="3"/>
        <v>92.224775349025208</v>
      </c>
      <c r="J71" s="132">
        <f t="shared" si="2"/>
        <v>96.697718059343686</v>
      </c>
    </row>
    <row r="72" spans="1:10" s="3" customFormat="1" ht="24">
      <c r="A72" s="36" t="s">
        <v>59</v>
      </c>
      <c r="B72" s="42" t="s">
        <v>481</v>
      </c>
      <c r="C72" s="126">
        <v>50400</v>
      </c>
      <c r="D72" s="126">
        <v>2500736.2000000002</v>
      </c>
      <c r="E72" s="132">
        <f t="shared" si="18"/>
        <v>2551136.2000000002</v>
      </c>
      <c r="F72" s="126">
        <v>48589.96</v>
      </c>
      <c r="G72" s="126">
        <v>2476950.9</v>
      </c>
      <c r="H72" s="132">
        <f t="shared" si="19"/>
        <v>2525540.86</v>
      </c>
      <c r="I72" s="132">
        <f t="shared" si="3"/>
        <v>96.408650793650793</v>
      </c>
      <c r="J72" s="132">
        <f t="shared" si="2"/>
        <v>98.996708211815559</v>
      </c>
    </row>
    <row r="73" spans="1:10" s="3" customFormat="1">
      <c r="A73" s="36" t="s">
        <v>257</v>
      </c>
      <c r="B73" s="42" t="s">
        <v>482</v>
      </c>
      <c r="C73" s="126"/>
      <c r="D73" s="126">
        <v>277859.58</v>
      </c>
      <c r="E73" s="132">
        <f t="shared" si="18"/>
        <v>277859.58</v>
      </c>
      <c r="F73" s="126"/>
      <c r="G73" s="126">
        <v>275216.77</v>
      </c>
      <c r="H73" s="132">
        <f t="shared" si="19"/>
        <v>275216.77</v>
      </c>
      <c r="I73" s="132" t="str">
        <f t="shared" si="3"/>
        <v/>
      </c>
      <c r="J73" s="132">
        <f t="shared" si="2"/>
        <v>99.048868496814109</v>
      </c>
    </row>
    <row r="74" spans="1:10" s="3" customFormat="1">
      <c r="A74" s="36" t="s">
        <v>655</v>
      </c>
      <c r="B74" s="42" t="s">
        <v>483</v>
      </c>
      <c r="C74" s="126">
        <v>500000</v>
      </c>
      <c r="D74" s="126">
        <v>138929.79</v>
      </c>
      <c r="E74" s="132">
        <f t="shared" si="18"/>
        <v>638929.79</v>
      </c>
      <c r="F74" s="126">
        <v>462355.83</v>
      </c>
      <c r="G74" s="126">
        <v>137608.38</v>
      </c>
      <c r="H74" s="132">
        <f t="shared" si="19"/>
        <v>599964.21</v>
      </c>
      <c r="I74" s="132">
        <f t="shared" si="3"/>
        <v>92.471166000000011</v>
      </c>
      <c r="J74" s="132">
        <f t="shared" si="2"/>
        <v>93.901430077317244</v>
      </c>
    </row>
    <row r="75" spans="1:10" s="3" customFormat="1" ht="24">
      <c r="A75" s="36" t="s">
        <v>58</v>
      </c>
      <c r="B75" s="42" t="s">
        <v>484</v>
      </c>
      <c r="C75" s="126">
        <v>1299200</v>
      </c>
      <c r="D75" s="126">
        <v>20839.47</v>
      </c>
      <c r="E75" s="132">
        <f t="shared" si="18"/>
        <v>1320039.47</v>
      </c>
      <c r="F75" s="126">
        <v>1299039.17</v>
      </c>
      <c r="G75" s="126">
        <v>20641.259999999998</v>
      </c>
      <c r="H75" s="132">
        <f t="shared" si="19"/>
        <v>1319680.43</v>
      </c>
      <c r="I75" s="132">
        <f t="shared" si="3"/>
        <v>99.987620843596048</v>
      </c>
      <c r="J75" s="132">
        <f t="shared" si="2"/>
        <v>99.972800813296885</v>
      </c>
    </row>
    <row r="76" spans="1:10" s="3" customFormat="1" hidden="1">
      <c r="A76" s="36" t="s">
        <v>902</v>
      </c>
      <c r="B76" s="42" t="s">
        <v>893</v>
      </c>
      <c r="C76" s="126"/>
      <c r="D76" s="126"/>
      <c r="E76" s="132">
        <f t="shared" si="18"/>
        <v>0</v>
      </c>
      <c r="F76" s="126"/>
      <c r="G76" s="126"/>
      <c r="H76" s="132">
        <f t="shared" si="19"/>
        <v>0</v>
      </c>
      <c r="I76" s="132" t="str">
        <f t="shared" si="3"/>
        <v/>
      </c>
      <c r="J76" s="132" t="str">
        <f t="shared" si="2"/>
        <v/>
      </c>
    </row>
    <row r="77" spans="1:10" s="3" customFormat="1" ht="6" customHeight="1">
      <c r="A77" s="36"/>
      <c r="B77" s="42"/>
      <c r="C77" s="126"/>
      <c r="D77" s="126"/>
      <c r="E77" s="132">
        <f t="shared" si="18"/>
        <v>0</v>
      </c>
      <c r="F77" s="126"/>
      <c r="G77" s="126"/>
      <c r="H77" s="132">
        <f t="shared" si="19"/>
        <v>0</v>
      </c>
      <c r="I77" s="132" t="str">
        <f t="shared" si="3"/>
        <v/>
      </c>
      <c r="J77" s="132" t="str">
        <f t="shared" si="2"/>
        <v/>
      </c>
    </row>
    <row r="78" spans="1:10" s="8" customFormat="1" ht="15" customHeight="1">
      <c r="A78" s="47" t="s">
        <v>48</v>
      </c>
      <c r="B78" s="50" t="s">
        <v>242</v>
      </c>
      <c r="C78" s="127">
        <f>SUM(C80:C82)</f>
        <v>3105000</v>
      </c>
      <c r="D78" s="127">
        <f>SUM(D80:D82)</f>
        <v>4104263.8200000003</v>
      </c>
      <c r="E78" s="127">
        <f t="shared" ref="E78:E85" si="20">SUM(C78:D78)</f>
        <v>7209263.8200000003</v>
      </c>
      <c r="F78" s="127">
        <f>SUM(F80:F82)</f>
        <v>2784128.86</v>
      </c>
      <c r="G78" s="127">
        <f>SUM(G80:G82)</f>
        <v>4065226.8600000003</v>
      </c>
      <c r="H78" s="127">
        <f t="shared" ref="H78:H100" si="21">SUM(F78:G78)</f>
        <v>6849355.7200000007</v>
      </c>
      <c r="I78" s="127">
        <f t="shared" si="3"/>
        <v>89.665985829307559</v>
      </c>
      <c r="J78" s="127">
        <f t="shared" si="2"/>
        <v>95.00769969047964</v>
      </c>
    </row>
    <row r="79" spans="1:10" s="8" customFormat="1" ht="12.75" hidden="1">
      <c r="A79" s="41" t="s">
        <v>244</v>
      </c>
      <c r="B79" s="42"/>
      <c r="C79" s="129">
        <f>SUM(C80:C82)</f>
        <v>3105000</v>
      </c>
      <c r="D79" s="129">
        <f>SUM(D80:D82)</f>
        <v>4104263.8200000003</v>
      </c>
      <c r="E79" s="129">
        <f t="shared" si="20"/>
        <v>7209263.8200000003</v>
      </c>
      <c r="F79" s="129">
        <f>SUM(F80:F82)</f>
        <v>2784128.86</v>
      </c>
      <c r="G79" s="129">
        <f>SUM(G80:G82)</f>
        <v>4065226.8600000003</v>
      </c>
      <c r="H79" s="129">
        <f t="shared" si="21"/>
        <v>6849355.7200000007</v>
      </c>
      <c r="I79" s="129">
        <f t="shared" si="3"/>
        <v>89.665985829307559</v>
      </c>
      <c r="J79" s="129">
        <f t="shared" si="2"/>
        <v>95.00769969047964</v>
      </c>
    </row>
    <row r="80" spans="1:10" s="8" customFormat="1" ht="12.75">
      <c r="A80" s="41" t="s">
        <v>523</v>
      </c>
      <c r="B80" s="42">
        <v>0</v>
      </c>
      <c r="C80" s="129"/>
      <c r="D80" s="129">
        <v>729381.39</v>
      </c>
      <c r="E80" s="129">
        <f t="shared" si="20"/>
        <v>729381.39</v>
      </c>
      <c r="F80" s="129"/>
      <c r="G80" s="129">
        <v>722444.01</v>
      </c>
      <c r="H80" s="129">
        <f t="shared" si="21"/>
        <v>722444.01</v>
      </c>
      <c r="I80" s="129" t="str">
        <f t="shared" si="3"/>
        <v/>
      </c>
      <c r="J80" s="129">
        <f t="shared" si="2"/>
        <v>99.048867972899615</v>
      </c>
    </row>
    <row r="81" spans="1:11" s="9" customFormat="1">
      <c r="A81" s="36" t="s">
        <v>248</v>
      </c>
      <c r="B81" s="34" t="s">
        <v>565</v>
      </c>
      <c r="C81" s="124">
        <f>2297000+738000</f>
        <v>3035000</v>
      </c>
      <c r="D81" s="126">
        <v>3367935.94</v>
      </c>
      <c r="E81" s="126">
        <f t="shared" si="20"/>
        <v>6402935.9399999995</v>
      </c>
      <c r="F81" s="126">
        <v>2727820.33</v>
      </c>
      <c r="G81" s="126">
        <v>3335902.43</v>
      </c>
      <c r="H81" s="126">
        <f t="shared" si="21"/>
        <v>6063722.7599999998</v>
      </c>
      <c r="I81" s="126">
        <f t="shared" si="3"/>
        <v>89.878758813838559</v>
      </c>
      <c r="J81" s="126">
        <f t="shared" ref="J81:J146" si="22">IF(E81&lt;&gt;0,IF(H81&lt;&gt;0,H81/E81*100,""),"")</f>
        <v>94.70222436740481</v>
      </c>
    </row>
    <row r="82" spans="1:11" s="3" customFormat="1">
      <c r="A82" s="36" t="s">
        <v>111</v>
      </c>
      <c r="B82" s="34" t="s">
        <v>567</v>
      </c>
      <c r="C82" s="124">
        <v>70000</v>
      </c>
      <c r="D82" s="126">
        <v>6946.49</v>
      </c>
      <c r="E82" s="126">
        <f t="shared" si="20"/>
        <v>76946.490000000005</v>
      </c>
      <c r="F82" s="126">
        <v>56308.53</v>
      </c>
      <c r="G82" s="126">
        <v>6880.42</v>
      </c>
      <c r="H82" s="126">
        <f t="shared" si="21"/>
        <v>63188.95</v>
      </c>
      <c r="I82" s="126">
        <f t="shared" ref="I82:I147" si="23">IF(C82&lt;&gt;0,IF(F82&lt;&gt;0,F82/C82*100,""),"")</f>
        <v>80.440757142857137</v>
      </c>
      <c r="J82" s="126">
        <f t="shared" si="22"/>
        <v>82.120639940821206</v>
      </c>
      <c r="K82" s="14"/>
    </row>
    <row r="83" spans="1:11" s="3" customFormat="1" ht="6" customHeight="1">
      <c r="A83" s="36"/>
      <c r="B83" s="34"/>
      <c r="C83" s="126"/>
      <c r="D83" s="126"/>
      <c r="E83" s="126">
        <f t="shared" si="20"/>
        <v>0</v>
      </c>
      <c r="F83" s="126"/>
      <c r="G83" s="126"/>
      <c r="H83" s="126">
        <f t="shared" si="21"/>
        <v>0</v>
      </c>
      <c r="I83" s="126" t="str">
        <f t="shared" si="23"/>
        <v/>
      </c>
      <c r="J83" s="126" t="str">
        <f t="shared" si="22"/>
        <v/>
      </c>
    </row>
    <row r="84" spans="1:11" s="3" customFormat="1" ht="18.75" customHeight="1">
      <c r="A84" s="47" t="s">
        <v>42</v>
      </c>
      <c r="B84" s="239" t="s">
        <v>242</v>
      </c>
      <c r="C84" s="123">
        <f>SUM(C86:C101)</f>
        <v>218473500.82999998</v>
      </c>
      <c r="D84" s="123">
        <f>SUM(D86:D102)</f>
        <v>14853956.220000003</v>
      </c>
      <c r="E84" s="123">
        <f t="shared" si="20"/>
        <v>233327457.04999998</v>
      </c>
      <c r="F84" s="123">
        <f>SUM(F86:F101)</f>
        <v>215653703.72999999</v>
      </c>
      <c r="G84" s="123">
        <f>SUM(G86:G102)</f>
        <v>14712675.509999998</v>
      </c>
      <c r="H84" s="123">
        <f t="shared" si="21"/>
        <v>230366379.23999998</v>
      </c>
      <c r="I84" s="123">
        <f t="shared" si="23"/>
        <v>98.709318480599549</v>
      </c>
      <c r="J84" s="123">
        <f t="shared" si="22"/>
        <v>98.730934692625794</v>
      </c>
    </row>
    <row r="85" spans="1:11" s="3" customFormat="1" ht="5.25" hidden="1" customHeight="1">
      <c r="A85" s="36" t="s">
        <v>244</v>
      </c>
      <c r="B85" s="42"/>
      <c r="C85" s="126">
        <f>SUM(C86:C101)</f>
        <v>218473500.82999998</v>
      </c>
      <c r="D85" s="126">
        <f>SUM(D86:D102)</f>
        <v>14853956.220000003</v>
      </c>
      <c r="E85" s="126">
        <f t="shared" si="20"/>
        <v>233327457.04999998</v>
      </c>
      <c r="F85" s="126">
        <f>SUM(F86:F101)</f>
        <v>215653703.72999999</v>
      </c>
      <c r="G85" s="126">
        <f>SUM(G86:G102)</f>
        <v>14712675.509999998</v>
      </c>
      <c r="H85" s="126">
        <f t="shared" si="21"/>
        <v>230366379.23999998</v>
      </c>
      <c r="I85" s="126">
        <f t="shared" si="23"/>
        <v>98.709318480599549</v>
      </c>
      <c r="J85" s="126">
        <f t="shared" si="22"/>
        <v>98.730934692625794</v>
      </c>
    </row>
    <row r="86" spans="1:11" s="3" customFormat="1" ht="15" customHeight="1">
      <c r="A86" s="36" t="s">
        <v>523</v>
      </c>
      <c r="B86" s="42">
        <v>0</v>
      </c>
      <c r="C86" s="126"/>
      <c r="D86" s="126">
        <v>1146170.77</v>
      </c>
      <c r="E86" s="126">
        <f t="shared" ref="E86:E101" si="24">SUM(C86:D86)</f>
        <v>1146170.77</v>
      </c>
      <c r="F86" s="126"/>
      <c r="G86" s="126">
        <v>1135268.1599999999</v>
      </c>
      <c r="H86" s="126">
        <f t="shared" si="21"/>
        <v>1135268.1599999999</v>
      </c>
      <c r="I86" s="126" t="str">
        <f t="shared" ref="I86:I100" si="25">IF(C86&lt;&gt;0,IF(F86&lt;&gt;0,F86/C86*100,""),"")</f>
        <v/>
      </c>
      <c r="J86" s="126">
        <f t="shared" ref="J86:J100" si="26">IF(E86&lt;&gt;0,IF(H86&lt;&gt;0,H86/E86*100,""),"")</f>
        <v>99.048779615972933</v>
      </c>
    </row>
    <row r="87" spans="1:11" s="3" customFormat="1" ht="14.1" customHeight="1">
      <c r="A87" s="36" t="s">
        <v>334</v>
      </c>
      <c r="B87" s="42" t="s">
        <v>584</v>
      </c>
      <c r="C87" s="126">
        <v>23016290.27</v>
      </c>
      <c r="D87" s="126">
        <v>2500736.2000000002</v>
      </c>
      <c r="E87" s="126">
        <f t="shared" si="24"/>
        <v>25517026.469999999</v>
      </c>
      <c r="F87" s="126">
        <v>23010782.559999999</v>
      </c>
      <c r="G87" s="126">
        <v>2476950.9</v>
      </c>
      <c r="H87" s="126">
        <f t="shared" si="21"/>
        <v>25487733.459999997</v>
      </c>
      <c r="I87" s="126">
        <f t="shared" si="25"/>
        <v>99.976070383474521</v>
      </c>
      <c r="J87" s="126">
        <f t="shared" si="26"/>
        <v>99.885202102077059</v>
      </c>
    </row>
    <row r="88" spans="1:11" s="3" customFormat="1" ht="24">
      <c r="A88" s="36" t="s">
        <v>26</v>
      </c>
      <c r="B88" s="42" t="s">
        <v>585</v>
      </c>
      <c r="C88" s="126"/>
      <c r="D88" s="126">
        <v>6946.49</v>
      </c>
      <c r="E88" s="126">
        <f t="shared" si="24"/>
        <v>6946.49</v>
      </c>
      <c r="F88" s="126"/>
      <c r="G88" s="126">
        <v>6880.42</v>
      </c>
      <c r="H88" s="126">
        <f t="shared" si="21"/>
        <v>6880.42</v>
      </c>
      <c r="I88" s="126" t="str">
        <f t="shared" si="25"/>
        <v/>
      </c>
      <c r="J88" s="126">
        <f t="shared" si="26"/>
        <v>99.048872164215311</v>
      </c>
    </row>
    <row r="89" spans="1:11" s="3" customFormat="1" ht="12.75" customHeight="1">
      <c r="A89" s="41" t="s">
        <v>207</v>
      </c>
      <c r="B89" s="42" t="s">
        <v>588</v>
      </c>
      <c r="C89" s="126">
        <v>134978794</v>
      </c>
      <c r="D89" s="126">
        <v>7224349.0099999998</v>
      </c>
      <c r="E89" s="126">
        <f t="shared" si="24"/>
        <v>142203143.00999999</v>
      </c>
      <c r="F89" s="126">
        <v>133788792.58</v>
      </c>
      <c r="G89" s="126">
        <v>7155635.9299999997</v>
      </c>
      <c r="H89" s="126">
        <f t="shared" si="21"/>
        <v>140944428.50999999</v>
      </c>
      <c r="I89" s="126">
        <f t="shared" si="25"/>
        <v>99.118378980330789</v>
      </c>
      <c r="J89" s="126">
        <f t="shared" si="26"/>
        <v>99.114847623366884</v>
      </c>
    </row>
    <row r="90" spans="1:11" s="3" customFormat="1" ht="14.1" customHeight="1">
      <c r="A90" s="41" t="s">
        <v>957</v>
      </c>
      <c r="B90" s="42" t="s">
        <v>956</v>
      </c>
      <c r="C90" s="126">
        <v>7528500</v>
      </c>
      <c r="D90" s="126">
        <v>833578.73</v>
      </c>
      <c r="E90" s="126">
        <f t="shared" si="24"/>
        <v>8362078.7300000004</v>
      </c>
      <c r="F90" s="126">
        <v>6030020</v>
      </c>
      <c r="G90" s="126">
        <v>825650.3</v>
      </c>
      <c r="H90" s="126">
        <f t="shared" si="21"/>
        <v>6855670.2999999998</v>
      </c>
      <c r="I90" s="126">
        <f t="shared" si="25"/>
        <v>80.095902238161656</v>
      </c>
      <c r="J90" s="126">
        <f t="shared" si="26"/>
        <v>81.98523981129749</v>
      </c>
    </row>
    <row r="91" spans="1:11" s="3" customFormat="1" ht="14.1" customHeight="1">
      <c r="A91" s="41" t="s">
        <v>959</v>
      </c>
      <c r="B91" s="42" t="s">
        <v>958</v>
      </c>
      <c r="C91" s="126">
        <v>315308</v>
      </c>
      <c r="D91" s="126">
        <v>20839.47</v>
      </c>
      <c r="E91" s="126">
        <f t="shared" si="24"/>
        <v>336147.47</v>
      </c>
      <c r="F91" s="126">
        <v>315307.82</v>
      </c>
      <c r="G91" s="126">
        <v>20641.259999999998</v>
      </c>
      <c r="H91" s="126">
        <f t="shared" si="21"/>
        <v>335949.08</v>
      </c>
      <c r="I91" s="126">
        <f t="shared" si="25"/>
        <v>99.999942912961288</v>
      </c>
      <c r="J91" s="126">
        <f t="shared" si="26"/>
        <v>99.940981260397422</v>
      </c>
    </row>
    <row r="92" spans="1:11" s="3" customFormat="1" ht="14.1" customHeight="1">
      <c r="A92" s="36" t="s">
        <v>695</v>
      </c>
      <c r="B92" s="42" t="s">
        <v>696</v>
      </c>
      <c r="C92" s="126">
        <v>3838407.5</v>
      </c>
      <c r="D92" s="126">
        <v>104197.34</v>
      </c>
      <c r="E92" s="126">
        <f t="shared" si="24"/>
        <v>3942604.84</v>
      </c>
      <c r="F92" s="126">
        <v>3838407.5</v>
      </c>
      <c r="G92" s="126">
        <v>103206.29</v>
      </c>
      <c r="H92" s="126">
        <f t="shared" si="21"/>
        <v>3941613.79</v>
      </c>
      <c r="I92" s="126">
        <f t="shared" si="25"/>
        <v>100</v>
      </c>
      <c r="J92" s="126">
        <f t="shared" si="26"/>
        <v>99.97486306540425</v>
      </c>
    </row>
    <row r="93" spans="1:11" s="3" customFormat="1" ht="14.1" customHeight="1">
      <c r="A93" s="36" t="s">
        <v>555</v>
      </c>
      <c r="B93" s="42" t="s">
        <v>593</v>
      </c>
      <c r="C93" s="126">
        <v>6855.22</v>
      </c>
      <c r="D93" s="126">
        <v>555719.15</v>
      </c>
      <c r="E93" s="126">
        <f t="shared" si="24"/>
        <v>562574.37</v>
      </c>
      <c r="F93" s="126">
        <v>6855.22</v>
      </c>
      <c r="G93" s="126">
        <v>550433.53</v>
      </c>
      <c r="H93" s="126">
        <f t="shared" si="21"/>
        <v>557288.75</v>
      </c>
      <c r="I93" s="126">
        <f t="shared" si="25"/>
        <v>100</v>
      </c>
      <c r="J93" s="126">
        <f t="shared" si="26"/>
        <v>99.0604584421434</v>
      </c>
    </row>
    <row r="94" spans="1:11" s="3" customFormat="1" ht="14.1" customHeight="1">
      <c r="A94" s="36" t="s">
        <v>741</v>
      </c>
      <c r="B94" s="42" t="s">
        <v>656</v>
      </c>
      <c r="C94" s="126">
        <v>819118.95</v>
      </c>
      <c r="D94" s="126">
        <v>69464.89</v>
      </c>
      <c r="E94" s="126">
        <f t="shared" si="24"/>
        <v>888583.84</v>
      </c>
      <c r="F94" s="126">
        <v>763404.44</v>
      </c>
      <c r="G94" s="126">
        <v>68804.19</v>
      </c>
      <c r="H94" s="126">
        <f t="shared" si="21"/>
        <v>832208.62999999989</v>
      </c>
      <c r="I94" s="126">
        <f t="shared" si="25"/>
        <v>93.198239401005196</v>
      </c>
      <c r="J94" s="126">
        <f t="shared" si="26"/>
        <v>93.655611607791556</v>
      </c>
    </row>
    <row r="95" spans="1:11" s="3" customFormat="1" ht="14.1" customHeight="1">
      <c r="A95" s="36" t="s">
        <v>65</v>
      </c>
      <c r="B95" s="42" t="s">
        <v>66</v>
      </c>
      <c r="C95" s="126">
        <v>110000</v>
      </c>
      <c r="D95" s="126">
        <v>555719.15</v>
      </c>
      <c r="E95" s="126">
        <f t="shared" si="24"/>
        <v>665719.15</v>
      </c>
      <c r="F95" s="126">
        <v>108830.39999999999</v>
      </c>
      <c r="G95" s="126">
        <v>550433.53</v>
      </c>
      <c r="H95" s="126">
        <f t="shared" si="21"/>
        <v>659263.93000000005</v>
      </c>
      <c r="I95" s="126">
        <f t="shared" si="25"/>
        <v>98.936727272727268</v>
      </c>
      <c r="J95" s="126">
        <f t="shared" si="26"/>
        <v>99.030338844841708</v>
      </c>
    </row>
    <row r="96" spans="1:11" s="3" customFormat="1" ht="14.1" customHeight="1">
      <c r="A96" s="36" t="s">
        <v>765</v>
      </c>
      <c r="B96" s="42" t="s">
        <v>766</v>
      </c>
      <c r="C96" s="126">
        <v>19799</v>
      </c>
      <c r="D96" s="126">
        <v>138929.79</v>
      </c>
      <c r="E96" s="126">
        <f t="shared" si="24"/>
        <v>158728.79</v>
      </c>
      <c r="F96" s="126">
        <v>19352.41</v>
      </c>
      <c r="G96" s="126">
        <v>137608.38</v>
      </c>
      <c r="H96" s="126">
        <f t="shared" si="21"/>
        <v>156960.79</v>
      </c>
      <c r="I96" s="126">
        <f t="shared" si="25"/>
        <v>97.744381029344922</v>
      </c>
      <c r="J96" s="126">
        <f t="shared" si="26"/>
        <v>98.886150395274868</v>
      </c>
    </row>
    <row r="97" spans="1:10" s="3" customFormat="1" ht="14.1" customHeight="1">
      <c r="A97" s="36" t="s">
        <v>189</v>
      </c>
      <c r="B97" s="42" t="s">
        <v>587</v>
      </c>
      <c r="C97" s="126">
        <v>621186.81000000006</v>
      </c>
      <c r="D97" s="126">
        <v>138929.79</v>
      </c>
      <c r="E97" s="126">
        <f t="shared" si="24"/>
        <v>760116.60000000009</v>
      </c>
      <c r="F97" s="126">
        <v>598630.02</v>
      </c>
      <c r="G97" s="126">
        <v>137608.38</v>
      </c>
      <c r="H97" s="126">
        <f t="shared" si="21"/>
        <v>736238.4</v>
      </c>
      <c r="I97" s="126">
        <f t="shared" si="25"/>
        <v>96.368759021138899</v>
      </c>
      <c r="J97" s="126">
        <f t="shared" si="26"/>
        <v>96.858613533765734</v>
      </c>
    </row>
    <row r="98" spans="1:10" s="3" customFormat="1" ht="14.1" customHeight="1">
      <c r="A98" s="36" t="s">
        <v>856</v>
      </c>
      <c r="B98" s="42" t="s">
        <v>855</v>
      </c>
      <c r="C98" s="126"/>
      <c r="D98" s="126">
        <v>277859.58</v>
      </c>
      <c r="E98" s="126">
        <f t="shared" si="24"/>
        <v>277859.58</v>
      </c>
      <c r="F98" s="126"/>
      <c r="G98" s="126">
        <v>275216.77</v>
      </c>
      <c r="H98" s="126">
        <f t="shared" si="21"/>
        <v>275216.77</v>
      </c>
      <c r="I98" s="126" t="str">
        <f t="shared" si="25"/>
        <v/>
      </c>
      <c r="J98" s="126">
        <f t="shared" si="26"/>
        <v>99.048868496814109</v>
      </c>
    </row>
    <row r="99" spans="1:10" s="3" customFormat="1">
      <c r="A99" s="36" t="s">
        <v>903</v>
      </c>
      <c r="B99" s="42" t="s">
        <v>894</v>
      </c>
      <c r="C99" s="126">
        <v>19957.84</v>
      </c>
      <c r="D99" s="126">
        <v>6946.49</v>
      </c>
      <c r="E99" s="126">
        <f t="shared" si="24"/>
        <v>26904.33</v>
      </c>
      <c r="F99" s="126">
        <v>17553.43</v>
      </c>
      <c r="G99" s="126">
        <v>6880.42</v>
      </c>
      <c r="H99" s="126">
        <f t="shared" si="21"/>
        <v>24433.85</v>
      </c>
      <c r="I99" s="126">
        <f t="shared" si="25"/>
        <v>87.952553983797841</v>
      </c>
      <c r="J99" s="126">
        <f t="shared" si="26"/>
        <v>90.817537548788607</v>
      </c>
    </row>
    <row r="100" spans="1:10" s="3" customFormat="1">
      <c r="A100" s="176" t="s">
        <v>1076</v>
      </c>
      <c r="B100" s="172" t="s">
        <v>916</v>
      </c>
      <c r="C100" s="126">
        <v>3576911.04</v>
      </c>
      <c r="D100" s="126">
        <v>6946.49</v>
      </c>
      <c r="E100" s="126">
        <f t="shared" si="24"/>
        <v>3583857.5300000003</v>
      </c>
      <c r="F100" s="126">
        <v>3574641.48</v>
      </c>
      <c r="G100" s="126">
        <v>6880.42</v>
      </c>
      <c r="H100" s="126">
        <f t="shared" si="21"/>
        <v>3581521.9</v>
      </c>
      <c r="I100" s="126">
        <f t="shared" si="25"/>
        <v>99.936549721963459</v>
      </c>
      <c r="J100" s="126">
        <f t="shared" si="26"/>
        <v>99.934829161582201</v>
      </c>
    </row>
    <row r="101" spans="1:10" s="3" customFormat="1">
      <c r="A101" s="36" t="s">
        <v>902</v>
      </c>
      <c r="B101" s="42" t="s">
        <v>893</v>
      </c>
      <c r="C101" s="126">
        <v>43622372.200000003</v>
      </c>
      <c r="D101" s="126">
        <v>1266622.8799999999</v>
      </c>
      <c r="E101" s="126">
        <f t="shared" si="24"/>
        <v>44888995.080000006</v>
      </c>
      <c r="F101" s="126">
        <v>43581125.869999997</v>
      </c>
      <c r="G101" s="126">
        <v>1254576.6299999999</v>
      </c>
      <c r="H101" s="126">
        <f t="shared" ref="H101:H102" si="27">SUM(F101:G101)</f>
        <v>44835702.5</v>
      </c>
      <c r="I101" s="126">
        <f t="shared" si="23"/>
        <v>99.905446843168221</v>
      </c>
      <c r="J101" s="126">
        <f t="shared" si="22"/>
        <v>99.881279186791701</v>
      </c>
    </row>
    <row r="102" spans="1:10" s="3" customFormat="1" ht="6" customHeight="1">
      <c r="A102" s="36"/>
      <c r="B102" s="42"/>
      <c r="C102" s="126"/>
      <c r="D102" s="126"/>
      <c r="E102" s="126"/>
      <c r="F102" s="126"/>
      <c r="G102" s="126"/>
      <c r="H102" s="126">
        <f t="shared" si="27"/>
        <v>0</v>
      </c>
      <c r="I102" s="126" t="str">
        <f t="shared" si="23"/>
        <v/>
      </c>
      <c r="J102" s="126" t="str">
        <f t="shared" si="22"/>
        <v/>
      </c>
    </row>
    <row r="103" spans="1:10" s="8" customFormat="1" ht="15.75" customHeight="1">
      <c r="A103" s="237" t="s">
        <v>218</v>
      </c>
      <c r="B103" s="241" t="s">
        <v>242</v>
      </c>
      <c r="C103" s="242">
        <f>SUM(C106:C106)</f>
        <v>216038</v>
      </c>
      <c r="D103" s="242">
        <f>SUM(D105:D106)</f>
        <v>10965033.57</v>
      </c>
      <c r="E103" s="242">
        <f t="shared" ref="E103:E109" si="28">SUM(C103:D103)</f>
        <v>11181071.57</v>
      </c>
      <c r="F103" s="242">
        <f>SUM(F106:F106)</f>
        <v>212749.59</v>
      </c>
      <c r="G103" s="242">
        <f>SUM(G105:G106)</f>
        <v>10860741.65</v>
      </c>
      <c r="H103" s="242">
        <f t="shared" ref="H103:H108" si="29">SUM(F103:G103)</f>
        <v>11073491.24</v>
      </c>
      <c r="I103" s="242">
        <f t="shared" si="23"/>
        <v>98.477855747599961</v>
      </c>
      <c r="J103" s="242">
        <f t="shared" si="22"/>
        <v>99.037835243907665</v>
      </c>
    </row>
    <row r="104" spans="1:10" s="8" customFormat="1" ht="12.75" hidden="1">
      <c r="A104" s="36" t="s">
        <v>244</v>
      </c>
      <c r="B104" s="243"/>
      <c r="C104" s="124">
        <f>SUM(C105:C106)</f>
        <v>216038</v>
      </c>
      <c r="D104" s="124">
        <f>SUM(D105:D106)</f>
        <v>10965033.57</v>
      </c>
      <c r="E104" s="126">
        <f t="shared" si="28"/>
        <v>11181071.57</v>
      </c>
      <c r="F104" s="124">
        <f>SUM(F105:F106)</f>
        <v>212749.59</v>
      </c>
      <c r="G104" s="124">
        <f>SUM(G105:G106)</f>
        <v>10860741.65</v>
      </c>
      <c r="H104" s="126">
        <f t="shared" si="29"/>
        <v>11073491.24</v>
      </c>
      <c r="I104" s="126">
        <f t="shared" si="23"/>
        <v>98.477855747599961</v>
      </c>
      <c r="J104" s="126">
        <f t="shared" si="22"/>
        <v>99.037835243907665</v>
      </c>
    </row>
    <row r="105" spans="1:10" s="8" customFormat="1" ht="12.75">
      <c r="A105" s="36" t="s">
        <v>523</v>
      </c>
      <c r="B105" s="34">
        <v>0</v>
      </c>
      <c r="C105" s="125"/>
      <c r="D105" s="124">
        <v>694648.94</v>
      </c>
      <c r="E105" s="126">
        <f t="shared" si="28"/>
        <v>694648.94</v>
      </c>
      <c r="F105" s="125"/>
      <c r="G105" s="124">
        <v>688041.92</v>
      </c>
      <c r="H105" s="126">
        <f t="shared" si="29"/>
        <v>688041.92</v>
      </c>
      <c r="I105" s="126" t="str">
        <f t="shared" si="23"/>
        <v/>
      </c>
      <c r="J105" s="126">
        <f t="shared" si="22"/>
        <v>99.048869202909913</v>
      </c>
    </row>
    <row r="106" spans="1:10" s="3" customFormat="1" ht="24">
      <c r="A106" s="36" t="s">
        <v>700</v>
      </c>
      <c r="B106" s="34" t="s">
        <v>456</v>
      </c>
      <c r="C106" s="124">
        <v>216038</v>
      </c>
      <c r="D106" s="126">
        <f>10965033.57-694648.94</f>
        <v>10270384.630000001</v>
      </c>
      <c r="E106" s="126">
        <f t="shared" si="28"/>
        <v>10486422.630000001</v>
      </c>
      <c r="F106" s="126">
        <v>212749.59</v>
      </c>
      <c r="G106" s="126">
        <f>10860741.65-688041.92</f>
        <v>10172699.73</v>
      </c>
      <c r="H106" s="126">
        <f t="shared" si="29"/>
        <v>10385449.32</v>
      </c>
      <c r="I106" s="126">
        <f t="shared" si="23"/>
        <v>98.477855747599961</v>
      </c>
      <c r="J106" s="126">
        <f t="shared" si="22"/>
        <v>99.037104324680442</v>
      </c>
    </row>
    <row r="107" spans="1:10" s="3" customFormat="1" ht="6" customHeight="1">
      <c r="A107" s="315"/>
      <c r="B107" s="222"/>
      <c r="C107" s="223"/>
      <c r="D107" s="223"/>
      <c r="E107" s="223">
        <f t="shared" si="28"/>
        <v>0</v>
      </c>
      <c r="F107" s="223"/>
      <c r="G107" s="223"/>
      <c r="H107" s="223">
        <f t="shared" si="29"/>
        <v>0</v>
      </c>
      <c r="I107" s="223" t="str">
        <f t="shared" si="23"/>
        <v/>
      </c>
      <c r="J107" s="223" t="str">
        <f t="shared" si="22"/>
        <v/>
      </c>
    </row>
    <row r="108" spans="1:10" s="8" customFormat="1" ht="21" customHeight="1">
      <c r="A108" s="237" t="s">
        <v>250</v>
      </c>
      <c r="B108" s="241" t="s">
        <v>242</v>
      </c>
      <c r="C108" s="244">
        <f>SUM(C110:C113)</f>
        <v>134100</v>
      </c>
      <c r="D108" s="244">
        <f>SUM(D110:D113)</f>
        <v>28196912.050000001</v>
      </c>
      <c r="E108" s="242">
        <f t="shared" si="28"/>
        <v>28331012.050000001</v>
      </c>
      <c r="F108" s="244">
        <f>SUM(F110:F113)</f>
        <v>86878.36</v>
      </c>
      <c r="G108" s="244">
        <f>SUM(G110:G113)</f>
        <v>27928722.25</v>
      </c>
      <c r="H108" s="242">
        <f t="shared" si="29"/>
        <v>28015600.609999999</v>
      </c>
      <c r="I108" s="242">
        <f t="shared" si="23"/>
        <v>64.786249067859799</v>
      </c>
      <c r="J108" s="242">
        <f t="shared" si="22"/>
        <v>98.88669194223155</v>
      </c>
    </row>
    <row r="109" spans="1:10" s="3" customFormat="1" hidden="1">
      <c r="A109" s="36" t="s">
        <v>244</v>
      </c>
      <c r="B109" s="34"/>
      <c r="C109" s="129">
        <f>SUM(C110:C113)</f>
        <v>134100</v>
      </c>
      <c r="D109" s="129">
        <f>SUM(D110:D113)</f>
        <v>28196912.050000001</v>
      </c>
      <c r="E109" s="126">
        <f t="shared" si="28"/>
        <v>28331012.050000001</v>
      </c>
      <c r="F109" s="129">
        <f>SUM(F110:F113)</f>
        <v>86878.36</v>
      </c>
      <c r="G109" s="129">
        <f>SUM(G110:G113)</f>
        <v>27928722.25</v>
      </c>
      <c r="H109" s="126">
        <f>SUM(F109:G109)</f>
        <v>28015600.609999999</v>
      </c>
      <c r="I109" s="126">
        <f t="shared" si="23"/>
        <v>64.786249067859799</v>
      </c>
      <c r="J109" s="126">
        <f t="shared" si="22"/>
        <v>98.88669194223155</v>
      </c>
    </row>
    <row r="110" spans="1:10" s="3" customFormat="1">
      <c r="A110" s="36" t="s">
        <v>523</v>
      </c>
      <c r="B110" s="34">
        <v>0</v>
      </c>
      <c r="C110" s="129"/>
      <c r="D110" s="129">
        <v>3890034.09</v>
      </c>
      <c r="E110" s="126">
        <f>SUM(C110:D110)</f>
        <v>3890034.09</v>
      </c>
      <c r="F110" s="129"/>
      <c r="G110" s="129">
        <v>3853034.73</v>
      </c>
      <c r="H110" s="126">
        <f>SUM(F110:G110)</f>
        <v>3853034.73</v>
      </c>
      <c r="I110" s="126" t="str">
        <f t="shared" si="23"/>
        <v/>
      </c>
      <c r="J110" s="126">
        <f t="shared" si="22"/>
        <v>99.048867975344663</v>
      </c>
    </row>
    <row r="111" spans="1:10" s="3" customFormat="1" ht="24.75" customHeight="1">
      <c r="A111" s="36" t="s">
        <v>1084</v>
      </c>
      <c r="B111" s="34" t="s">
        <v>572</v>
      </c>
      <c r="C111" s="124">
        <v>56200</v>
      </c>
      <c r="D111" s="126">
        <v>10044623.720000001</v>
      </c>
      <c r="E111" s="126">
        <f>SUM(C111:D111)</f>
        <v>10100823.720000001</v>
      </c>
      <c r="F111" s="126">
        <v>35768.22</v>
      </c>
      <c r="G111" s="126">
        <v>9949086.1099999994</v>
      </c>
      <c r="H111" s="126">
        <f>SUM(F111:G111)</f>
        <v>9984854.3300000001</v>
      </c>
      <c r="I111" s="126">
        <f t="shared" si="23"/>
        <v>63.64451957295374</v>
      </c>
      <c r="J111" s="126">
        <f t="shared" si="22"/>
        <v>98.851881854245434</v>
      </c>
    </row>
    <row r="112" spans="1:10" s="3" customFormat="1" ht="12" customHeight="1">
      <c r="A112" s="36" t="s">
        <v>645</v>
      </c>
      <c r="B112" s="34" t="s">
        <v>573</v>
      </c>
      <c r="C112" s="124">
        <v>77900</v>
      </c>
      <c r="D112" s="126">
        <v>14198624.4</v>
      </c>
      <c r="E112" s="126">
        <f>SUM(C112:D112)</f>
        <v>14276524.4</v>
      </c>
      <c r="F112" s="126">
        <v>51110.14</v>
      </c>
      <c r="G112" s="126">
        <v>14063576.77</v>
      </c>
      <c r="H112" s="126">
        <f>SUM(F112:G112)</f>
        <v>14114686.91</v>
      </c>
      <c r="I112" s="126">
        <f t="shared" si="23"/>
        <v>65.609935815147622</v>
      </c>
      <c r="J112" s="126">
        <f t="shared" si="22"/>
        <v>98.866408339553573</v>
      </c>
    </row>
    <row r="113" spans="1:11" s="3" customFormat="1" ht="24">
      <c r="A113" s="36" t="s">
        <v>17</v>
      </c>
      <c r="B113" s="34" t="s">
        <v>18</v>
      </c>
      <c r="C113" s="124"/>
      <c r="D113" s="126">
        <v>63629.84</v>
      </c>
      <c r="E113" s="126">
        <f>SUM(C113:D113)</f>
        <v>63629.84</v>
      </c>
      <c r="F113" s="126"/>
      <c r="G113" s="126">
        <v>63024.639999999999</v>
      </c>
      <c r="H113" s="126">
        <f>SUM(F113:G113)</f>
        <v>63024.639999999999</v>
      </c>
      <c r="I113" s="126" t="str">
        <f t="shared" si="23"/>
        <v/>
      </c>
      <c r="J113" s="126">
        <f t="shared" si="22"/>
        <v>99.048873924561192</v>
      </c>
    </row>
    <row r="114" spans="1:11" s="3" customFormat="1" ht="6" customHeight="1">
      <c r="A114" s="36"/>
      <c r="B114" s="34"/>
      <c r="C114" s="126"/>
      <c r="D114" s="126"/>
      <c r="E114" s="126"/>
      <c r="F114" s="126"/>
      <c r="G114" s="126"/>
      <c r="H114" s="126"/>
      <c r="I114" s="126" t="str">
        <f t="shared" si="23"/>
        <v/>
      </c>
      <c r="J114" s="126" t="str">
        <f t="shared" si="22"/>
        <v/>
      </c>
    </row>
    <row r="115" spans="1:11" s="3" customFormat="1" ht="12.75">
      <c r="A115" s="237" t="s">
        <v>225</v>
      </c>
      <c r="B115" s="245" t="s">
        <v>242</v>
      </c>
      <c r="C115" s="242">
        <f>SUM(C117:C131)</f>
        <v>6639589</v>
      </c>
      <c r="D115" s="242">
        <f>SUM(D117:D131)</f>
        <v>6240309.3200000012</v>
      </c>
      <c r="E115" s="242">
        <f t="shared" ref="E115:E131" si="30">SUM(C115:D115)</f>
        <v>12879898.32</v>
      </c>
      <c r="F115" s="242">
        <f>SUM(F117:F131)</f>
        <v>5901437.3099999996</v>
      </c>
      <c r="G115" s="242">
        <f>SUM(G117:G131)</f>
        <v>6180955.7500000009</v>
      </c>
      <c r="H115" s="242">
        <f>SUM(F115:G115)</f>
        <v>12082393.060000001</v>
      </c>
      <c r="I115" s="242">
        <f t="shared" si="23"/>
        <v>88.882569538566315</v>
      </c>
      <c r="J115" s="242">
        <f t="shared" si="22"/>
        <v>93.808140094074915</v>
      </c>
    </row>
    <row r="116" spans="1:11" s="3" customFormat="1">
      <c r="A116" s="39" t="s">
        <v>244</v>
      </c>
      <c r="B116" s="40"/>
      <c r="C116" s="133">
        <f>SUM(C117:C129)</f>
        <v>4226068</v>
      </c>
      <c r="D116" s="133">
        <f>SUM(D117:D129)</f>
        <v>6240309.3200000012</v>
      </c>
      <c r="E116" s="133">
        <f t="shared" si="30"/>
        <v>10466377.32</v>
      </c>
      <c r="F116" s="133">
        <f>SUM(F117:F129)</f>
        <v>3607974.6999999997</v>
      </c>
      <c r="G116" s="133">
        <f>SUM(G117:G129)</f>
        <v>6180955.7500000009</v>
      </c>
      <c r="H116" s="246">
        <f>SUM(F116:G116)</f>
        <v>9788930.4500000011</v>
      </c>
      <c r="I116" s="133">
        <f t="shared" si="23"/>
        <v>85.374269888700312</v>
      </c>
      <c r="J116" s="133">
        <f t="shared" si="22"/>
        <v>93.527398742777223</v>
      </c>
    </row>
    <row r="117" spans="1:11" s="3" customFormat="1">
      <c r="A117" s="41" t="s">
        <v>523</v>
      </c>
      <c r="B117" s="42">
        <v>0</v>
      </c>
      <c r="C117" s="126"/>
      <c r="D117" s="126">
        <v>724796.71</v>
      </c>
      <c r="E117" s="126">
        <f t="shared" si="30"/>
        <v>724796.71</v>
      </c>
      <c r="F117" s="57"/>
      <c r="G117" s="126">
        <v>717902.94</v>
      </c>
      <c r="H117" s="130">
        <f>SUM(F117:G117)</f>
        <v>717902.94</v>
      </c>
      <c r="I117" s="126" t="str">
        <f t="shared" si="23"/>
        <v/>
      </c>
      <c r="J117" s="126">
        <f t="shared" si="22"/>
        <v>99.048868475134228</v>
      </c>
    </row>
    <row r="118" spans="1:11" s="3" customFormat="1" ht="12.75" customHeight="1">
      <c r="A118" s="36" t="s">
        <v>208</v>
      </c>
      <c r="B118" s="42" t="s">
        <v>527</v>
      </c>
      <c r="C118" s="126">
        <v>56000</v>
      </c>
      <c r="D118" s="126">
        <v>694648.94</v>
      </c>
      <c r="E118" s="126">
        <f t="shared" si="30"/>
        <v>750648.94</v>
      </c>
      <c r="F118" s="126">
        <v>54556.72</v>
      </c>
      <c r="G118" s="126">
        <v>688041.92</v>
      </c>
      <c r="H118" s="130">
        <f t="shared" ref="H118:H123" si="31">SUM(F118:G118)</f>
        <v>742598.64</v>
      </c>
      <c r="I118" s="126">
        <f t="shared" si="23"/>
        <v>97.422714285714278</v>
      </c>
      <c r="J118" s="126">
        <f t="shared" si="22"/>
        <v>98.92755460362072</v>
      </c>
    </row>
    <row r="119" spans="1:11" s="7" customFormat="1">
      <c r="A119" s="41" t="s">
        <v>344</v>
      </c>
      <c r="B119" s="42" t="s">
        <v>528</v>
      </c>
      <c r="C119" s="126">
        <v>63950</v>
      </c>
      <c r="D119" s="126">
        <v>416789.37</v>
      </c>
      <c r="E119" s="126">
        <f t="shared" si="30"/>
        <v>480739.37</v>
      </c>
      <c r="F119" s="126">
        <v>63907.7</v>
      </c>
      <c r="G119" s="126">
        <v>412825.15</v>
      </c>
      <c r="H119" s="130">
        <f t="shared" si="31"/>
        <v>476732.85000000003</v>
      </c>
      <c r="I119" s="126">
        <f t="shared" si="23"/>
        <v>99.933854573885839</v>
      </c>
      <c r="J119" s="126">
        <f t="shared" si="22"/>
        <v>99.166592076700539</v>
      </c>
    </row>
    <row r="120" spans="1:11" s="3" customFormat="1" ht="24">
      <c r="A120" s="36" t="s">
        <v>647</v>
      </c>
      <c r="B120" s="42" t="s">
        <v>529</v>
      </c>
      <c r="C120" s="126">
        <v>142368</v>
      </c>
      <c r="D120" s="126">
        <v>1806087.25</v>
      </c>
      <c r="E120" s="126">
        <f t="shared" si="30"/>
        <v>1948455.25</v>
      </c>
      <c r="F120" s="126">
        <v>65439.43</v>
      </c>
      <c r="G120" s="126">
        <v>1788908.98</v>
      </c>
      <c r="H120" s="130">
        <f t="shared" si="31"/>
        <v>1854348.41</v>
      </c>
      <c r="I120" s="126">
        <f t="shared" si="23"/>
        <v>45.964985109013263</v>
      </c>
      <c r="J120" s="126">
        <f t="shared" si="22"/>
        <v>95.17018212247882</v>
      </c>
      <c r="K120" s="61"/>
    </row>
    <row r="121" spans="1:11" s="3" customFormat="1" ht="15.75" customHeight="1">
      <c r="A121" s="36" t="s">
        <v>299</v>
      </c>
      <c r="B121" s="42" t="s">
        <v>530</v>
      </c>
      <c r="C121" s="126">
        <v>796500</v>
      </c>
      <c r="D121" s="126">
        <v>375110.43</v>
      </c>
      <c r="E121" s="126">
        <f t="shared" si="30"/>
        <v>1171610.43</v>
      </c>
      <c r="F121" s="126">
        <v>557761.63</v>
      </c>
      <c r="G121" s="126">
        <v>371542.63</v>
      </c>
      <c r="H121" s="130">
        <f t="shared" si="31"/>
        <v>929304.26</v>
      </c>
      <c r="I121" s="126">
        <f t="shared" si="23"/>
        <v>70.026569993722532</v>
      </c>
      <c r="J121" s="126">
        <f t="shared" si="22"/>
        <v>79.318537647364579</v>
      </c>
    </row>
    <row r="122" spans="1:11" s="3" customFormat="1">
      <c r="A122" s="41" t="s">
        <v>1039</v>
      </c>
      <c r="B122" s="34" t="s">
        <v>677</v>
      </c>
      <c r="C122" s="124">
        <v>310000</v>
      </c>
      <c r="D122" s="126">
        <v>694648.94</v>
      </c>
      <c r="E122" s="126">
        <f t="shared" si="30"/>
        <v>1004648.94</v>
      </c>
      <c r="F122" s="126">
        <v>302447.48</v>
      </c>
      <c r="G122" s="126">
        <v>688041.92</v>
      </c>
      <c r="H122" s="130">
        <f t="shared" si="31"/>
        <v>990489.4</v>
      </c>
      <c r="I122" s="126">
        <f t="shared" si="23"/>
        <v>97.563703225806435</v>
      </c>
      <c r="J122" s="126">
        <f t="shared" si="22"/>
        <v>98.59059822429117</v>
      </c>
    </row>
    <row r="123" spans="1:11" s="3" customFormat="1">
      <c r="A123" s="36" t="s">
        <v>328</v>
      </c>
      <c r="B123" s="42" t="s">
        <v>430</v>
      </c>
      <c r="C123" s="126">
        <v>1960500</v>
      </c>
      <c r="D123" s="126">
        <v>666862.99</v>
      </c>
      <c r="E123" s="126">
        <f t="shared" si="30"/>
        <v>2627362.9900000002</v>
      </c>
      <c r="F123" s="126">
        <v>1786905.84</v>
      </c>
      <c r="G123" s="126">
        <v>660520.24</v>
      </c>
      <c r="H123" s="130">
        <f t="shared" si="31"/>
        <v>2447426.08</v>
      </c>
      <c r="I123" s="126">
        <f t="shared" si="23"/>
        <v>91.145413925019142</v>
      </c>
      <c r="J123" s="126">
        <f t="shared" si="22"/>
        <v>93.151425566818986</v>
      </c>
    </row>
    <row r="124" spans="1:11" s="3" customFormat="1">
      <c r="A124" s="36" t="s">
        <v>228</v>
      </c>
      <c r="B124" s="42" t="s">
        <v>531</v>
      </c>
      <c r="C124" s="126">
        <v>19500</v>
      </c>
      <c r="D124" s="126">
        <v>555719.15</v>
      </c>
      <c r="E124" s="126">
        <f t="shared" si="30"/>
        <v>575219.15</v>
      </c>
      <c r="F124" s="126">
        <v>17712</v>
      </c>
      <c r="G124" s="126">
        <v>550433.53</v>
      </c>
      <c r="H124" s="130">
        <f>SUM(F124:G124)</f>
        <v>568145.53</v>
      </c>
      <c r="I124" s="126">
        <f t="shared" si="23"/>
        <v>90.830769230769221</v>
      </c>
      <c r="J124" s="126">
        <f>IF(E124&lt;&gt;0,IF(H124&lt;&gt;0,H124/E124*100,""),"")</f>
        <v>98.77027390343315</v>
      </c>
      <c r="K124" s="61"/>
    </row>
    <row r="125" spans="1:11" s="3" customFormat="1" ht="24">
      <c r="A125" s="36" t="s">
        <v>949</v>
      </c>
      <c r="B125" s="42" t="s">
        <v>948</v>
      </c>
      <c r="C125" s="126">
        <v>150000</v>
      </c>
      <c r="D125" s="126"/>
      <c r="E125" s="126">
        <f t="shared" si="30"/>
        <v>150000</v>
      </c>
      <c r="F125" s="126">
        <v>150000</v>
      </c>
      <c r="G125" s="126"/>
      <c r="H125" s="130">
        <f>SUM(F125:G125)</f>
        <v>150000</v>
      </c>
      <c r="I125" s="126">
        <f t="shared" si="23"/>
        <v>100</v>
      </c>
      <c r="J125" s="126">
        <f>IF(E125&lt;&gt;0,IF(H125&lt;&gt;0,H125/E125*100,""),"")</f>
        <v>100</v>
      </c>
      <c r="K125" s="61"/>
    </row>
    <row r="126" spans="1:11" s="3" customFormat="1">
      <c r="A126" s="41" t="s">
        <v>284</v>
      </c>
      <c r="B126" s="42" t="s">
        <v>532</v>
      </c>
      <c r="C126" s="126"/>
      <c r="D126" s="126">
        <v>305645.53999999998</v>
      </c>
      <c r="E126" s="126">
        <f t="shared" si="30"/>
        <v>305645.53999999998</v>
      </c>
      <c r="F126" s="126"/>
      <c r="G126" s="126">
        <v>302738.44</v>
      </c>
      <c r="H126" s="130">
        <f t="shared" ref="H126:H129" si="32">SUM(F126:G126)</f>
        <v>302738.44</v>
      </c>
      <c r="I126" s="126" t="str">
        <f t="shared" si="23"/>
        <v/>
      </c>
      <c r="J126" s="126">
        <f t="shared" si="22"/>
        <v>99.048865558450501</v>
      </c>
    </row>
    <row r="127" spans="1:11" s="3" customFormat="1">
      <c r="A127" s="41" t="s">
        <v>902</v>
      </c>
      <c r="B127" s="34" t="s">
        <v>893</v>
      </c>
      <c r="C127" s="124">
        <v>14500</v>
      </c>
      <c r="D127" s="126"/>
      <c r="E127" s="126">
        <f t="shared" si="30"/>
        <v>14500</v>
      </c>
      <c r="F127" s="126">
        <v>7392.77</v>
      </c>
      <c r="G127" s="126"/>
      <c r="H127" s="126">
        <f t="shared" si="32"/>
        <v>7392.77</v>
      </c>
      <c r="I127" s="126">
        <f t="shared" si="23"/>
        <v>50.984620689655181</v>
      </c>
      <c r="J127" s="126">
        <f t="shared" si="22"/>
        <v>50.984620689655181</v>
      </c>
    </row>
    <row r="128" spans="1:11" s="3" customFormat="1">
      <c r="A128" s="41" t="s">
        <v>9</v>
      </c>
      <c r="B128" s="34" t="s">
        <v>6</v>
      </c>
      <c r="C128" s="124">
        <v>440500</v>
      </c>
      <c r="D128" s="126"/>
      <c r="E128" s="126">
        <f t="shared" si="30"/>
        <v>440500</v>
      </c>
      <c r="F128" s="126">
        <v>336893.99</v>
      </c>
      <c r="G128" s="126"/>
      <c r="H128" s="126">
        <f t="shared" si="32"/>
        <v>336893.99</v>
      </c>
      <c r="I128" s="126">
        <f t="shared" si="23"/>
        <v>76.479906923950054</v>
      </c>
      <c r="J128" s="126">
        <f t="shared" si="22"/>
        <v>76.479906923950054</v>
      </c>
    </row>
    <row r="129" spans="1:10" s="3" customFormat="1">
      <c r="A129" s="41" t="s">
        <v>619</v>
      </c>
      <c r="B129" s="34" t="s">
        <v>618</v>
      </c>
      <c r="C129" s="124">
        <v>272250</v>
      </c>
      <c r="D129" s="126"/>
      <c r="E129" s="126">
        <f t="shared" si="30"/>
        <v>272250</v>
      </c>
      <c r="F129" s="126">
        <f>229657.14+35300</f>
        <v>264957.14</v>
      </c>
      <c r="G129" s="126"/>
      <c r="H129" s="126">
        <f t="shared" si="32"/>
        <v>264957.14</v>
      </c>
      <c r="I129" s="126">
        <f t="shared" si="23"/>
        <v>97.321263544536279</v>
      </c>
      <c r="J129" s="126">
        <f t="shared" si="22"/>
        <v>97.321263544536279</v>
      </c>
    </row>
    <row r="130" spans="1:10" s="3" customFormat="1">
      <c r="A130" s="41" t="s">
        <v>764</v>
      </c>
      <c r="B130" s="34" t="s">
        <v>125</v>
      </c>
      <c r="C130" s="124">
        <v>410000</v>
      </c>
      <c r="D130" s="126"/>
      <c r="E130" s="126">
        <f t="shared" si="30"/>
        <v>410000</v>
      </c>
      <c r="F130" s="126">
        <v>353574.3</v>
      </c>
      <c r="G130" s="126"/>
      <c r="H130" s="126">
        <f>SUM(F130:G130)</f>
        <v>353574.3</v>
      </c>
      <c r="I130" s="126">
        <f t="shared" si="23"/>
        <v>86.237634146341463</v>
      </c>
      <c r="J130" s="126">
        <f t="shared" si="22"/>
        <v>86.237634146341463</v>
      </c>
    </row>
    <row r="131" spans="1:10" s="3" customFormat="1">
      <c r="A131" s="41" t="s">
        <v>763</v>
      </c>
      <c r="B131" s="34" t="s">
        <v>124</v>
      </c>
      <c r="C131" s="124">
        <f>2413521-410000</f>
        <v>2003521</v>
      </c>
      <c r="D131" s="126"/>
      <c r="E131" s="126">
        <f t="shared" si="30"/>
        <v>2003521</v>
      </c>
      <c r="F131" s="126">
        <v>1939888.31</v>
      </c>
      <c r="G131" s="126"/>
      <c r="H131" s="126">
        <f>SUM(F131:G131)</f>
        <v>1939888.31</v>
      </c>
      <c r="I131" s="126">
        <f t="shared" si="23"/>
        <v>96.823956923835581</v>
      </c>
      <c r="J131" s="126">
        <f t="shared" si="22"/>
        <v>96.823956923835581</v>
      </c>
    </row>
    <row r="132" spans="1:10" s="3" customFormat="1" ht="6" customHeight="1">
      <c r="A132" s="41"/>
      <c r="B132" s="42"/>
      <c r="C132" s="126"/>
      <c r="D132" s="126"/>
      <c r="E132" s="126"/>
      <c r="F132" s="126"/>
      <c r="G132" s="126"/>
      <c r="H132" s="126"/>
      <c r="I132" s="126" t="str">
        <f t="shared" si="23"/>
        <v/>
      </c>
      <c r="J132" s="126" t="str">
        <f t="shared" si="22"/>
        <v/>
      </c>
    </row>
    <row r="133" spans="1:10" s="8" customFormat="1" ht="12.75">
      <c r="A133" s="47" t="s">
        <v>253</v>
      </c>
      <c r="B133" s="52" t="s">
        <v>242</v>
      </c>
      <c r="C133" s="127">
        <f>SUM(C135:C139)</f>
        <v>342935251</v>
      </c>
      <c r="D133" s="123">
        <f>SUM(D135:D139)</f>
        <v>10125203</v>
      </c>
      <c r="E133" s="123">
        <f t="shared" ref="E133:E139" si="33">SUM(C133:D133)</f>
        <v>353060454</v>
      </c>
      <c r="F133" s="127">
        <f>SUM(F135:F139)</f>
        <v>328167210.97000003</v>
      </c>
      <c r="G133" s="123">
        <f>SUM(G135:G139)</f>
        <v>10028898.970000001</v>
      </c>
      <c r="H133" s="123">
        <f t="shared" ref="H133:H139" si="34">SUM(F133:G133)</f>
        <v>338196109.94000006</v>
      </c>
      <c r="I133" s="123">
        <f t="shared" si="23"/>
        <v>95.693636047348193</v>
      </c>
      <c r="J133" s="123">
        <f t="shared" si="22"/>
        <v>95.789858679556346</v>
      </c>
    </row>
    <row r="134" spans="1:10" s="3" customFormat="1" hidden="1">
      <c r="A134" s="39" t="s">
        <v>244</v>
      </c>
      <c r="B134" s="40"/>
      <c r="C134" s="128">
        <f>SUM(C135:C139)</f>
        <v>342935251</v>
      </c>
      <c r="D134" s="128">
        <f>SUM(D135:D139)</f>
        <v>10125203</v>
      </c>
      <c r="E134" s="128">
        <f t="shared" si="33"/>
        <v>353060454</v>
      </c>
      <c r="F134" s="128">
        <f>SUM(F135:F139)</f>
        <v>328167210.97000003</v>
      </c>
      <c r="G134" s="128">
        <f>SUM(G135:G139)</f>
        <v>10028898.970000001</v>
      </c>
      <c r="H134" s="128">
        <f t="shared" si="34"/>
        <v>338196109.94000006</v>
      </c>
      <c r="I134" s="128">
        <f t="shared" si="23"/>
        <v>95.693636047348193</v>
      </c>
      <c r="J134" s="128">
        <f t="shared" si="22"/>
        <v>95.789858679556346</v>
      </c>
    </row>
    <row r="135" spans="1:10" s="3" customFormat="1">
      <c r="A135" s="41" t="s">
        <v>523</v>
      </c>
      <c r="B135" s="42">
        <v>0</v>
      </c>
      <c r="C135" s="129"/>
      <c r="D135" s="129">
        <v>1111438.31</v>
      </c>
      <c r="E135" s="126">
        <f t="shared" si="33"/>
        <v>1111438.31</v>
      </c>
      <c r="F135" s="129"/>
      <c r="G135" s="129">
        <v>1100867.07</v>
      </c>
      <c r="H135" s="126">
        <f t="shared" si="34"/>
        <v>1100867.07</v>
      </c>
      <c r="I135" s="126" t="str">
        <f t="shared" si="23"/>
        <v/>
      </c>
      <c r="J135" s="126">
        <f t="shared" si="22"/>
        <v>99.048868488256446</v>
      </c>
    </row>
    <row r="136" spans="1:10" s="3" customFormat="1" ht="24">
      <c r="A136" s="41" t="s">
        <v>49</v>
      </c>
      <c r="B136" s="42" t="s">
        <v>525</v>
      </c>
      <c r="C136" s="126"/>
      <c r="D136" s="126">
        <v>4568011.45</v>
      </c>
      <c r="E136" s="126">
        <f t="shared" si="33"/>
        <v>4568011.45</v>
      </c>
      <c r="F136" s="126"/>
      <c r="G136" s="126">
        <v>4524563.6399999997</v>
      </c>
      <c r="H136" s="126">
        <f t="shared" si="34"/>
        <v>4524563.6399999997</v>
      </c>
      <c r="I136" s="126" t="str">
        <f t="shared" si="23"/>
        <v/>
      </c>
      <c r="J136" s="126">
        <f t="shared" si="22"/>
        <v>99.048868189680206</v>
      </c>
    </row>
    <row r="137" spans="1:10" s="3" customFormat="1" ht="14.1" customHeight="1">
      <c r="A137" s="41" t="s">
        <v>115</v>
      </c>
      <c r="B137" s="42" t="s">
        <v>526</v>
      </c>
      <c r="C137" s="126">
        <v>500000</v>
      </c>
      <c r="D137" s="126">
        <v>3056455.35</v>
      </c>
      <c r="E137" s="126">
        <f t="shared" si="33"/>
        <v>3556455.35</v>
      </c>
      <c r="F137" s="126">
        <v>176587.54</v>
      </c>
      <c r="G137" s="126">
        <v>3027384.44</v>
      </c>
      <c r="H137" s="126">
        <f t="shared" si="34"/>
        <v>3203971.98</v>
      </c>
      <c r="I137" s="126">
        <f t="shared" si="23"/>
        <v>35.317508000000004</v>
      </c>
      <c r="J137" s="126">
        <f t="shared" si="22"/>
        <v>90.088913389563572</v>
      </c>
    </row>
    <row r="138" spans="1:10" s="3" customFormat="1" ht="24">
      <c r="A138" s="41" t="s">
        <v>790</v>
      </c>
      <c r="B138" s="42" t="s">
        <v>4</v>
      </c>
      <c r="C138" s="126">
        <v>342435251</v>
      </c>
      <c r="D138" s="126">
        <v>555719.16</v>
      </c>
      <c r="E138" s="126">
        <f t="shared" si="33"/>
        <v>342990970.16000003</v>
      </c>
      <c r="F138" s="126">
        <v>327990623.43000001</v>
      </c>
      <c r="G138" s="126">
        <v>550433.52</v>
      </c>
      <c r="H138" s="126">
        <f t="shared" si="34"/>
        <v>328541056.94999999</v>
      </c>
      <c r="I138" s="126">
        <f t="shared" si="23"/>
        <v>95.781793046183793</v>
      </c>
      <c r="J138" s="126">
        <f t="shared" si="22"/>
        <v>95.787086405435289</v>
      </c>
    </row>
    <row r="139" spans="1:10" s="3" customFormat="1" ht="24">
      <c r="A139" s="41" t="s">
        <v>816</v>
      </c>
      <c r="B139" s="42" t="s">
        <v>569</v>
      </c>
      <c r="C139" s="126"/>
      <c r="D139" s="126">
        <v>833578.73</v>
      </c>
      <c r="E139" s="126">
        <f t="shared" si="33"/>
        <v>833578.73</v>
      </c>
      <c r="F139" s="126"/>
      <c r="G139" s="126">
        <v>825650.3</v>
      </c>
      <c r="H139" s="126">
        <f t="shared" si="34"/>
        <v>825650.3</v>
      </c>
      <c r="I139" s="126" t="str">
        <f t="shared" si="23"/>
        <v/>
      </c>
      <c r="J139" s="126">
        <f t="shared" si="22"/>
        <v>99.048868485403901</v>
      </c>
    </row>
    <row r="140" spans="1:10" s="3" customFormat="1" ht="6" customHeight="1">
      <c r="A140" s="41"/>
      <c r="B140" s="42"/>
      <c r="C140" s="126"/>
      <c r="D140" s="126"/>
      <c r="E140" s="126"/>
      <c r="F140" s="126"/>
      <c r="G140" s="126"/>
      <c r="H140" s="126"/>
      <c r="I140" s="126" t="str">
        <f t="shared" si="23"/>
        <v/>
      </c>
      <c r="J140" s="126" t="str">
        <f t="shared" si="22"/>
        <v/>
      </c>
    </row>
    <row r="141" spans="1:10" s="11" customFormat="1" ht="12.75">
      <c r="A141" s="47" t="s">
        <v>771</v>
      </c>
      <c r="B141" s="50" t="s">
        <v>242</v>
      </c>
      <c r="C141" s="123">
        <f>SUM(C143:C149)</f>
        <v>15218157</v>
      </c>
      <c r="D141" s="123">
        <f>SUM(D143:D149)</f>
        <v>9071003.7599999998</v>
      </c>
      <c r="E141" s="247">
        <f t="shared" ref="E141:E149" si="35">SUM(C141:D141)</f>
        <v>24289160.759999998</v>
      </c>
      <c r="F141" s="123">
        <f>SUM(F143:F149)</f>
        <v>5588574.4399999995</v>
      </c>
      <c r="G141" s="123">
        <f>SUM(G143:G149)</f>
        <v>8984726.5600000005</v>
      </c>
      <c r="H141" s="247">
        <f>SUM(F141:G141)</f>
        <v>14573301</v>
      </c>
      <c r="I141" s="247">
        <f t="shared" si="23"/>
        <v>36.723069948614665</v>
      </c>
      <c r="J141" s="247">
        <f t="shared" si="22"/>
        <v>59.999195295375038</v>
      </c>
    </row>
    <row r="142" spans="1:10" s="3" customFormat="1">
      <c r="A142" s="54" t="s">
        <v>244</v>
      </c>
      <c r="B142" s="53"/>
      <c r="C142" s="128">
        <f>SUM(C143:C147)</f>
        <v>438575</v>
      </c>
      <c r="D142" s="128">
        <f>SUM(D143:D147)</f>
        <v>9071003.7599999998</v>
      </c>
      <c r="E142" s="240">
        <f t="shared" si="35"/>
        <v>9509578.7599999998</v>
      </c>
      <c r="F142" s="128">
        <f>SUM(F143:F147)</f>
        <v>429025.32</v>
      </c>
      <c r="G142" s="128">
        <f>SUM(G143:G147)</f>
        <v>8984726.5600000005</v>
      </c>
      <c r="H142" s="240">
        <f>SUM(F142:G142)</f>
        <v>9413751.8800000008</v>
      </c>
      <c r="I142" s="240">
        <f t="shared" si="23"/>
        <v>97.822566265747028</v>
      </c>
      <c r="J142" s="240">
        <f t="shared" si="22"/>
        <v>98.992312042221315</v>
      </c>
    </row>
    <row r="143" spans="1:10" s="3" customFormat="1">
      <c r="A143" s="36" t="s">
        <v>523</v>
      </c>
      <c r="B143" s="34">
        <v>0</v>
      </c>
      <c r="C143" s="129"/>
      <c r="D143" s="129">
        <v>1264261.08</v>
      </c>
      <c r="E143" s="132">
        <f t="shared" si="35"/>
        <v>1264261.08</v>
      </c>
      <c r="F143" s="129"/>
      <c r="G143" s="129">
        <v>1252236.29</v>
      </c>
      <c r="H143" s="132">
        <f t="shared" ref="H143:H149" si="36">SUM(F143:G143)</f>
        <v>1252236.29</v>
      </c>
      <c r="I143" s="132" t="str">
        <f t="shared" si="23"/>
        <v/>
      </c>
      <c r="J143" s="132">
        <f t="shared" si="22"/>
        <v>99.048868134104069</v>
      </c>
    </row>
    <row r="144" spans="1:10" s="3" customFormat="1" ht="24">
      <c r="A144" s="36" t="s">
        <v>654</v>
      </c>
      <c r="B144" s="42" t="s">
        <v>640</v>
      </c>
      <c r="C144" s="126">
        <v>7200</v>
      </c>
      <c r="D144" s="126">
        <v>1250368.1000000001</v>
      </c>
      <c r="E144" s="132">
        <f t="shared" si="35"/>
        <v>1257568.1000000001</v>
      </c>
      <c r="F144" s="126">
        <v>3749.25</v>
      </c>
      <c r="G144" s="126">
        <v>1238475.45</v>
      </c>
      <c r="H144" s="132">
        <f t="shared" si="36"/>
        <v>1242224.7</v>
      </c>
      <c r="I144" s="132">
        <f t="shared" si="23"/>
        <v>52.072916666666671</v>
      </c>
      <c r="J144" s="132">
        <f t="shared" si="22"/>
        <v>98.779914980349758</v>
      </c>
    </row>
    <row r="145" spans="1:10" s="3" customFormat="1">
      <c r="A145" s="36" t="s">
        <v>772</v>
      </c>
      <c r="B145" s="42" t="s">
        <v>773</v>
      </c>
      <c r="C145" s="126">
        <f>296652+47794</f>
        <v>344446</v>
      </c>
      <c r="D145" s="126">
        <v>1430976.82</v>
      </c>
      <c r="E145" s="132">
        <f t="shared" si="35"/>
        <v>1775422.82</v>
      </c>
      <c r="F145" s="126">
        <v>342101.52</v>
      </c>
      <c r="G145" s="126">
        <v>1417366.35</v>
      </c>
      <c r="H145" s="132">
        <f t="shared" si="36"/>
        <v>1759467.87</v>
      </c>
      <c r="I145" s="132">
        <f t="shared" si="23"/>
        <v>99.319347590043151</v>
      </c>
      <c r="J145" s="132">
        <f t="shared" si="22"/>
        <v>99.101343645002828</v>
      </c>
    </row>
    <row r="146" spans="1:10" s="12" customFormat="1">
      <c r="A146" s="36" t="s">
        <v>774</v>
      </c>
      <c r="B146" s="42" t="s">
        <v>775</v>
      </c>
      <c r="C146" s="126">
        <v>86929</v>
      </c>
      <c r="D146" s="126">
        <v>4569678.6100000003</v>
      </c>
      <c r="E146" s="132">
        <f t="shared" si="35"/>
        <v>4656607.6100000003</v>
      </c>
      <c r="F146" s="126">
        <v>83174.55</v>
      </c>
      <c r="G146" s="126">
        <v>4526214.9400000004</v>
      </c>
      <c r="H146" s="132">
        <f t="shared" si="36"/>
        <v>4609389.49</v>
      </c>
      <c r="I146" s="132">
        <f t="shared" si="23"/>
        <v>95.681015541418873</v>
      </c>
      <c r="J146" s="132">
        <f t="shared" si="22"/>
        <v>98.985997448043506</v>
      </c>
    </row>
    <row r="147" spans="1:10" s="12" customFormat="1" ht="36">
      <c r="A147" s="315" t="s">
        <v>114</v>
      </c>
      <c r="B147" s="245" t="s">
        <v>113</v>
      </c>
      <c r="C147" s="223"/>
      <c r="D147" s="223">
        <v>555719.15</v>
      </c>
      <c r="E147" s="316">
        <f t="shared" si="35"/>
        <v>555719.15</v>
      </c>
      <c r="F147" s="223"/>
      <c r="G147" s="223">
        <v>550433.53</v>
      </c>
      <c r="H147" s="316">
        <f t="shared" si="36"/>
        <v>550433.53</v>
      </c>
      <c r="I147" s="316" t="str">
        <f t="shared" si="23"/>
        <v/>
      </c>
      <c r="J147" s="316">
        <f t="shared" ref="J147:J211" si="37">IF(E147&lt;&gt;0,IF(H147&lt;&gt;0,H147/E147*100,""),"")</f>
        <v>99.048868479698783</v>
      </c>
    </row>
    <row r="148" spans="1:10" s="12" customFormat="1">
      <c r="A148" s="36" t="s">
        <v>1047</v>
      </c>
      <c r="B148" s="42" t="s">
        <v>780</v>
      </c>
      <c r="C148" s="126">
        <v>30182</v>
      </c>
      <c r="D148" s="126"/>
      <c r="E148" s="132">
        <f t="shared" si="35"/>
        <v>30182</v>
      </c>
      <c r="F148" s="126">
        <v>30181.11</v>
      </c>
      <c r="G148" s="126"/>
      <c r="H148" s="132">
        <f t="shared" si="36"/>
        <v>30181.11</v>
      </c>
      <c r="I148" s="132">
        <f t="shared" ref="I148" si="38">IF(C148&lt;&gt;0,IF(F148&lt;&gt;0,F148/C148*100,""),"")</f>
        <v>99.997051222582996</v>
      </c>
      <c r="J148" s="132">
        <f t="shared" si="37"/>
        <v>99.997051222582996</v>
      </c>
    </row>
    <row r="149" spans="1:10" s="7" customFormat="1">
      <c r="A149" s="36" t="s">
        <v>763</v>
      </c>
      <c r="B149" s="42" t="s">
        <v>124</v>
      </c>
      <c r="C149" s="126">
        <f>14779582-30182</f>
        <v>14749400</v>
      </c>
      <c r="D149" s="126"/>
      <c r="E149" s="132">
        <f t="shared" si="35"/>
        <v>14749400</v>
      </c>
      <c r="F149" s="126">
        <v>5129368.01</v>
      </c>
      <c r="G149" s="126"/>
      <c r="H149" s="132">
        <f t="shared" si="36"/>
        <v>5129368.01</v>
      </c>
      <c r="I149" s="132">
        <f t="shared" ref="I149:I212" si="39">IF(C149&lt;&gt;0,IF(F149&lt;&gt;0,F149/C149*100,""),"")</f>
        <v>34.77679098810799</v>
      </c>
      <c r="J149" s="132">
        <f t="shared" si="37"/>
        <v>34.77679098810799</v>
      </c>
    </row>
    <row r="150" spans="1:10" s="7" customFormat="1" ht="6" customHeight="1">
      <c r="A150" s="36"/>
      <c r="B150" s="42"/>
      <c r="C150" s="126"/>
      <c r="D150" s="126"/>
      <c r="E150" s="129"/>
      <c r="F150" s="126"/>
      <c r="G150" s="126"/>
      <c r="H150" s="129"/>
      <c r="I150" s="129" t="str">
        <f t="shared" si="39"/>
        <v/>
      </c>
      <c r="J150" s="129" t="str">
        <f t="shared" si="37"/>
        <v/>
      </c>
    </row>
    <row r="151" spans="1:10" s="8" customFormat="1" ht="18" customHeight="1">
      <c r="A151" s="47" t="s">
        <v>116</v>
      </c>
      <c r="B151" s="50" t="s">
        <v>242</v>
      </c>
      <c r="C151" s="134">
        <f>SUM(C154:C160)</f>
        <v>5286700</v>
      </c>
      <c r="D151" s="134">
        <f>SUM(D153:D160)</f>
        <v>6072343.1999999993</v>
      </c>
      <c r="E151" s="127">
        <f>SUM(C151:D151)</f>
        <v>11359043.199999999</v>
      </c>
      <c r="F151" s="134">
        <f>SUM(F154:F160)</f>
        <v>5032535.1899999995</v>
      </c>
      <c r="G151" s="134">
        <f>SUM(G153:G160)</f>
        <v>6014587.2199999997</v>
      </c>
      <c r="H151" s="127">
        <f t="shared" ref="H151:H159" si="40">SUM(F151:G151)</f>
        <v>11047122.41</v>
      </c>
      <c r="I151" s="127">
        <f t="shared" si="39"/>
        <v>95.192373125011812</v>
      </c>
      <c r="J151" s="127">
        <f t="shared" si="37"/>
        <v>97.25398711398509</v>
      </c>
    </row>
    <row r="152" spans="1:10" s="3" customFormat="1" hidden="1">
      <c r="A152" s="36" t="s">
        <v>244</v>
      </c>
      <c r="B152" s="34"/>
      <c r="C152" s="126">
        <f>SUM(C153:C159)</f>
        <v>5286700</v>
      </c>
      <c r="D152" s="126">
        <f>SUM(D153:D159)</f>
        <v>6072343.1999999993</v>
      </c>
      <c r="E152" s="126">
        <f>SUM(C152:D152)</f>
        <v>11359043.199999999</v>
      </c>
      <c r="F152" s="126">
        <f>SUM(F153:F159)</f>
        <v>5032535.1899999995</v>
      </c>
      <c r="G152" s="126">
        <f>SUM(G153:G159)</f>
        <v>6014587.2199999997</v>
      </c>
      <c r="H152" s="126">
        <f t="shared" si="40"/>
        <v>11047122.41</v>
      </c>
      <c r="I152" s="126">
        <f t="shared" si="39"/>
        <v>95.192373125011812</v>
      </c>
      <c r="J152" s="126">
        <f t="shared" si="37"/>
        <v>97.25398711398509</v>
      </c>
    </row>
    <row r="153" spans="1:10" s="3" customFormat="1">
      <c r="A153" s="36" t="s">
        <v>523</v>
      </c>
      <c r="B153" s="34">
        <v>0</v>
      </c>
      <c r="C153" s="126"/>
      <c r="D153" s="126">
        <v>972508.52</v>
      </c>
      <c r="E153" s="130">
        <f t="shared" ref="E153:E157" si="41">SUM(C153:D153)</f>
        <v>972508.52</v>
      </c>
      <c r="F153" s="126"/>
      <c r="G153" s="126">
        <v>963258.68</v>
      </c>
      <c r="H153" s="130">
        <f t="shared" si="40"/>
        <v>963258.68</v>
      </c>
      <c r="I153" s="130" t="str">
        <f t="shared" si="39"/>
        <v/>
      </c>
      <c r="J153" s="130">
        <f t="shared" si="37"/>
        <v>99.048867972899615</v>
      </c>
    </row>
    <row r="154" spans="1:10" s="3" customFormat="1">
      <c r="A154" s="36" t="s">
        <v>322</v>
      </c>
      <c r="B154" s="34" t="s">
        <v>596</v>
      </c>
      <c r="C154" s="144">
        <v>719770</v>
      </c>
      <c r="D154" s="130">
        <v>1250368.1000000001</v>
      </c>
      <c r="E154" s="130">
        <f t="shared" si="41"/>
        <v>1970138.1</v>
      </c>
      <c r="F154" s="130">
        <v>525345.86</v>
      </c>
      <c r="G154" s="130">
        <v>1238475.45</v>
      </c>
      <c r="H154" s="130">
        <f t="shared" si="40"/>
        <v>1763821.31</v>
      </c>
      <c r="I154" s="130">
        <f t="shared" si="39"/>
        <v>72.988018394764993</v>
      </c>
      <c r="J154" s="130">
        <f t="shared" si="37"/>
        <v>89.527800614586369</v>
      </c>
    </row>
    <row r="155" spans="1:10" s="3" customFormat="1">
      <c r="A155" s="36" t="s">
        <v>295</v>
      </c>
      <c r="B155" s="34" t="s">
        <v>598</v>
      </c>
      <c r="C155" s="124">
        <v>3127750</v>
      </c>
      <c r="D155" s="126">
        <v>1070870.81</v>
      </c>
      <c r="E155" s="130">
        <f t="shared" si="41"/>
        <v>4198620.8100000005</v>
      </c>
      <c r="F155" s="126">
        <v>3099866.36</v>
      </c>
      <c r="G155" s="126">
        <v>1060685.42</v>
      </c>
      <c r="H155" s="130">
        <f t="shared" si="40"/>
        <v>4160551.78</v>
      </c>
      <c r="I155" s="130">
        <f t="shared" si="39"/>
        <v>99.108508032931013</v>
      </c>
      <c r="J155" s="130">
        <f t="shared" si="37"/>
        <v>99.09329678190204</v>
      </c>
    </row>
    <row r="156" spans="1:10" s="3" customFormat="1">
      <c r="A156" s="36" t="s">
        <v>955</v>
      </c>
      <c r="B156" s="34" t="s">
        <v>954</v>
      </c>
      <c r="C156" s="124">
        <v>20000</v>
      </c>
      <c r="D156" s="126">
        <v>277859.58</v>
      </c>
      <c r="E156" s="130">
        <f t="shared" si="41"/>
        <v>297859.58</v>
      </c>
      <c r="F156" s="126">
        <v>19803</v>
      </c>
      <c r="G156" s="126">
        <v>275216.77</v>
      </c>
      <c r="H156" s="130">
        <f t="shared" si="40"/>
        <v>295019.77</v>
      </c>
      <c r="I156" s="130">
        <f t="shared" si="39"/>
        <v>99.015000000000001</v>
      </c>
      <c r="J156" s="130">
        <f t="shared" si="37"/>
        <v>99.046594371750601</v>
      </c>
    </row>
    <row r="157" spans="1:10" s="3" customFormat="1">
      <c r="A157" s="36" t="s">
        <v>323</v>
      </c>
      <c r="B157" s="34" t="s">
        <v>599</v>
      </c>
      <c r="C157" s="124">
        <v>668150</v>
      </c>
      <c r="D157" s="126">
        <v>694648.94</v>
      </c>
      <c r="E157" s="130">
        <f t="shared" si="41"/>
        <v>1362798.94</v>
      </c>
      <c r="F157" s="126">
        <v>656197.57999999996</v>
      </c>
      <c r="G157" s="126">
        <v>688041.92</v>
      </c>
      <c r="H157" s="130">
        <f t="shared" si="40"/>
        <v>1344239.5</v>
      </c>
      <c r="I157" s="130">
        <f t="shared" si="39"/>
        <v>98.211117264087406</v>
      </c>
      <c r="J157" s="130">
        <f t="shared" si="37"/>
        <v>98.638138066059838</v>
      </c>
    </row>
    <row r="158" spans="1:10" s="3" customFormat="1">
      <c r="A158" s="36" t="s">
        <v>88</v>
      </c>
      <c r="B158" s="34" t="s">
        <v>89</v>
      </c>
      <c r="C158" s="124">
        <v>591230</v>
      </c>
      <c r="D158" s="126">
        <v>833578.73</v>
      </c>
      <c r="E158" s="130">
        <f>SUM(C158:D158)</f>
        <v>1424808.73</v>
      </c>
      <c r="F158" s="126">
        <v>574163.12</v>
      </c>
      <c r="G158" s="126">
        <v>825650.3</v>
      </c>
      <c r="H158" s="130">
        <f t="shared" si="40"/>
        <v>1399813.42</v>
      </c>
      <c r="I158" s="130">
        <f t="shared" si="39"/>
        <v>97.1133264550175</v>
      </c>
      <c r="J158" s="130">
        <f t="shared" si="37"/>
        <v>98.24570768877868</v>
      </c>
    </row>
    <row r="159" spans="1:10" s="3" customFormat="1">
      <c r="A159" s="36" t="s">
        <v>814</v>
      </c>
      <c r="B159" s="34" t="s">
        <v>815</v>
      </c>
      <c r="C159" s="124">
        <v>159800</v>
      </c>
      <c r="D159" s="126">
        <v>972508.52</v>
      </c>
      <c r="E159" s="130">
        <f>SUM(C159:D159)</f>
        <v>1132308.52</v>
      </c>
      <c r="F159" s="126">
        <v>157159.26999999999</v>
      </c>
      <c r="G159" s="126">
        <v>963258.68</v>
      </c>
      <c r="H159" s="130">
        <f t="shared" si="40"/>
        <v>1120417.95</v>
      </c>
      <c r="I159" s="130">
        <f t="shared" si="39"/>
        <v>98.347478097622016</v>
      </c>
      <c r="J159" s="130">
        <f t="shared" si="37"/>
        <v>98.949882493156537</v>
      </c>
    </row>
    <row r="160" spans="1:10" s="3" customFormat="1" ht="6" customHeight="1">
      <c r="A160" s="36"/>
      <c r="B160" s="34"/>
      <c r="C160" s="126"/>
      <c r="D160" s="126"/>
      <c r="E160" s="130"/>
      <c r="F160" s="126"/>
      <c r="G160" s="126"/>
      <c r="H160" s="130"/>
      <c r="I160" s="130" t="str">
        <f t="shared" si="39"/>
        <v/>
      </c>
      <c r="J160" s="130" t="str">
        <f t="shared" si="37"/>
        <v/>
      </c>
    </row>
    <row r="161" spans="1:10" s="16" customFormat="1" ht="19.5" customHeight="1">
      <c r="A161" s="235" t="s">
        <v>44</v>
      </c>
      <c r="B161" s="248" t="s">
        <v>242</v>
      </c>
      <c r="C161" s="127">
        <f>SUM(C163:C170)</f>
        <v>7711121</v>
      </c>
      <c r="D161" s="127">
        <f>SUM(D163:D169)</f>
        <v>4283622.17</v>
      </c>
      <c r="E161" s="127">
        <f t="shared" ref="E161:E170" si="42">SUM(C161:D161)</f>
        <v>11994743.17</v>
      </c>
      <c r="F161" s="127">
        <f>SUM(F163:F170)</f>
        <v>7407845.0500000007</v>
      </c>
      <c r="G161" s="127">
        <f>SUM(G163:G169)</f>
        <v>4242879.28</v>
      </c>
      <c r="H161" s="127">
        <f t="shared" ref="H161:H168" si="43">SUM(F161:G161)</f>
        <v>11650724.330000002</v>
      </c>
      <c r="I161" s="127">
        <f t="shared" si="39"/>
        <v>96.067031628734668</v>
      </c>
      <c r="J161" s="127">
        <f t="shared" si="37"/>
        <v>97.131919915880971</v>
      </c>
    </row>
    <row r="162" spans="1:10" s="16" customFormat="1">
      <c r="A162" s="41" t="s">
        <v>244</v>
      </c>
      <c r="B162" s="40"/>
      <c r="C162" s="240">
        <f>SUM(C163:C169)</f>
        <v>7645931</v>
      </c>
      <c r="D162" s="240">
        <f>SUM(D163:D169)</f>
        <v>4283622.17</v>
      </c>
      <c r="E162" s="240">
        <f t="shared" si="42"/>
        <v>11929553.17</v>
      </c>
      <c r="F162" s="240">
        <f>SUM(F163:F169)</f>
        <v>7342655.0500000007</v>
      </c>
      <c r="G162" s="240">
        <f>SUM(G163:G169)</f>
        <v>4242879.28</v>
      </c>
      <c r="H162" s="240">
        <f t="shared" si="43"/>
        <v>11585534.330000002</v>
      </c>
      <c r="I162" s="240">
        <f t="shared" si="39"/>
        <v>96.033498732855435</v>
      </c>
      <c r="J162" s="240">
        <f t="shared" si="37"/>
        <v>97.116247062252725</v>
      </c>
    </row>
    <row r="163" spans="1:10" s="16" customFormat="1">
      <c r="A163" s="36" t="s">
        <v>523</v>
      </c>
      <c r="B163" s="34">
        <v>0</v>
      </c>
      <c r="C163" s="129"/>
      <c r="D163" s="249">
        <v>833578.73</v>
      </c>
      <c r="E163" s="132">
        <f t="shared" si="42"/>
        <v>833578.73</v>
      </c>
      <c r="F163" s="129"/>
      <c r="G163" s="129">
        <v>825650.3</v>
      </c>
      <c r="H163" s="132">
        <f t="shared" si="43"/>
        <v>825650.3</v>
      </c>
      <c r="I163" s="132" t="str">
        <f>IF(C163&lt;&gt;0,IF(F163&lt;&gt;0,F163/C163*100,""),"")</f>
        <v/>
      </c>
      <c r="J163" s="132">
        <f>IF(E163&lt;&gt;0,IF(H163&lt;&gt;0,H163/E163*100,""),"")</f>
        <v>99.048868485403901</v>
      </c>
    </row>
    <row r="164" spans="1:10" s="16" customFormat="1">
      <c r="A164" s="36" t="s">
        <v>671</v>
      </c>
      <c r="B164" s="34" t="s">
        <v>672</v>
      </c>
      <c r="C164" s="126"/>
      <c r="D164" s="126">
        <v>632130.54</v>
      </c>
      <c r="E164" s="132">
        <f t="shared" si="42"/>
        <v>632130.54</v>
      </c>
      <c r="F164" s="126"/>
      <c r="G164" s="126">
        <v>626118.14</v>
      </c>
      <c r="H164" s="132">
        <f t="shared" si="43"/>
        <v>626118.14</v>
      </c>
      <c r="I164" s="132" t="str">
        <f>IF(C164&lt;&gt;0,IF(F164&lt;&gt;0,F164/C164*100,""),"")</f>
        <v/>
      </c>
      <c r="J164" s="132">
        <f t="shared" ref="J164:J170" si="44">IF(E164&lt;&gt;0,IF(H164&lt;&gt;0,H164/E164*100,""),"")</f>
        <v>99.048867343128208</v>
      </c>
    </row>
    <row r="165" spans="1:10" s="16" customFormat="1">
      <c r="A165" s="36" t="s">
        <v>806</v>
      </c>
      <c r="B165" s="34" t="s">
        <v>807</v>
      </c>
      <c r="C165" s="124">
        <v>4493847</v>
      </c>
      <c r="D165" s="126">
        <v>1288295.93</v>
      </c>
      <c r="E165" s="129">
        <f t="shared" si="42"/>
        <v>5782142.9299999997</v>
      </c>
      <c r="F165" s="126">
        <f>1026037.49+3245000</f>
        <v>4271037.49</v>
      </c>
      <c r="G165" s="126">
        <v>1276042.54</v>
      </c>
      <c r="H165" s="129">
        <f t="shared" si="43"/>
        <v>5547080.0300000003</v>
      </c>
      <c r="I165" s="250">
        <f t="shared" ref="I165:I170" si="45">IF(C165&lt;&gt;0,IF(F165&lt;&gt;0,F165/C165*100,""),"")</f>
        <v>95.041898177663825</v>
      </c>
      <c r="J165" s="250">
        <f t="shared" si="44"/>
        <v>95.934675035782973</v>
      </c>
    </row>
    <row r="166" spans="1:10" s="16" customFormat="1">
      <c r="A166" s="36" t="s">
        <v>808</v>
      </c>
      <c r="B166" s="34" t="s">
        <v>809</v>
      </c>
      <c r="C166" s="124">
        <v>501200</v>
      </c>
      <c r="D166" s="126">
        <v>1314275.8</v>
      </c>
      <c r="E166" s="129">
        <f t="shared" si="42"/>
        <v>1815475.8</v>
      </c>
      <c r="F166" s="126">
        <v>496512.5</v>
      </c>
      <c r="G166" s="126">
        <v>1301775.31</v>
      </c>
      <c r="H166" s="129">
        <f t="shared" si="43"/>
        <v>1798287.81</v>
      </c>
      <c r="I166" s="250">
        <f t="shared" si="45"/>
        <v>99.064744612928962</v>
      </c>
      <c r="J166" s="250">
        <f t="shared" si="44"/>
        <v>99.053251494732137</v>
      </c>
    </row>
    <row r="167" spans="1:10" s="16" customFormat="1">
      <c r="A167" s="36" t="s">
        <v>836</v>
      </c>
      <c r="B167" s="34" t="s">
        <v>835</v>
      </c>
      <c r="C167" s="124">
        <v>2604984</v>
      </c>
      <c r="D167" s="126">
        <v>138929.79</v>
      </c>
      <c r="E167" s="129">
        <f t="shared" si="42"/>
        <v>2743913.79</v>
      </c>
      <c r="F167" s="126">
        <v>2534628.08</v>
      </c>
      <c r="G167" s="126">
        <v>137608.38</v>
      </c>
      <c r="H167" s="129">
        <f t="shared" si="43"/>
        <v>2672236.46</v>
      </c>
      <c r="I167" s="250">
        <f t="shared" si="45"/>
        <v>97.299180340455067</v>
      </c>
      <c r="J167" s="250">
        <f t="shared" si="44"/>
        <v>97.387770335160567</v>
      </c>
    </row>
    <row r="168" spans="1:10" s="16" customFormat="1">
      <c r="A168" s="36" t="s">
        <v>967</v>
      </c>
      <c r="B168" s="34" t="s">
        <v>966</v>
      </c>
      <c r="C168" s="124">
        <v>45900</v>
      </c>
      <c r="D168" s="126">
        <v>76411.38</v>
      </c>
      <c r="E168" s="129">
        <f t="shared" si="42"/>
        <v>122311.38</v>
      </c>
      <c r="F168" s="126">
        <v>40476.980000000003</v>
      </c>
      <c r="G168" s="126">
        <v>75684.61</v>
      </c>
      <c r="H168" s="129">
        <f t="shared" si="43"/>
        <v>116161.59</v>
      </c>
      <c r="I168" s="132">
        <f t="shared" si="45"/>
        <v>88.185141612200439</v>
      </c>
      <c r="J168" s="132">
        <f t="shared" si="44"/>
        <v>94.97202140961862</v>
      </c>
    </row>
    <row r="169" spans="1:10" s="16" customFormat="1" hidden="1">
      <c r="A169" s="36" t="s">
        <v>902</v>
      </c>
      <c r="B169" s="34" t="s">
        <v>893</v>
      </c>
      <c r="C169" s="124"/>
      <c r="D169" s="126"/>
      <c r="E169" s="129">
        <f t="shared" si="42"/>
        <v>0</v>
      </c>
      <c r="F169" s="126"/>
      <c r="G169" s="126"/>
      <c r="H169" s="129">
        <f>SUM(F169:G169)</f>
        <v>0</v>
      </c>
      <c r="I169" s="250" t="str">
        <f t="shared" si="45"/>
        <v/>
      </c>
      <c r="J169" s="250" t="str">
        <f t="shared" si="44"/>
        <v/>
      </c>
    </row>
    <row r="170" spans="1:10" s="16" customFormat="1">
      <c r="A170" s="36" t="s">
        <v>763</v>
      </c>
      <c r="B170" s="34" t="s">
        <v>124</v>
      </c>
      <c r="C170" s="124">
        <v>65190</v>
      </c>
      <c r="D170" s="126"/>
      <c r="E170" s="129">
        <f t="shared" si="42"/>
        <v>65190</v>
      </c>
      <c r="F170" s="126">
        <v>65190</v>
      </c>
      <c r="G170" s="126"/>
      <c r="H170" s="129">
        <f>SUM(F170:G170)</f>
        <v>65190</v>
      </c>
      <c r="I170" s="250">
        <f t="shared" si="45"/>
        <v>100</v>
      </c>
      <c r="J170" s="250">
        <f t="shared" si="44"/>
        <v>100</v>
      </c>
    </row>
    <row r="171" spans="1:10" s="16" customFormat="1" ht="6" customHeight="1">
      <c r="A171" s="36"/>
      <c r="B171" s="34"/>
      <c r="C171" s="124"/>
      <c r="D171" s="124"/>
      <c r="E171" s="124"/>
      <c r="F171" s="124"/>
      <c r="G171" s="124"/>
      <c r="H171" s="124"/>
      <c r="I171" s="132" t="str">
        <f t="shared" si="39"/>
        <v/>
      </c>
      <c r="J171" s="132" t="str">
        <f t="shared" si="37"/>
        <v/>
      </c>
    </row>
    <row r="172" spans="1:10" s="8" customFormat="1" ht="18.75" customHeight="1">
      <c r="A172" s="47" t="s">
        <v>254</v>
      </c>
      <c r="B172" s="52" t="s">
        <v>242</v>
      </c>
      <c r="C172" s="127">
        <f>SUM(C174:C187)</f>
        <v>742076997.9799999</v>
      </c>
      <c r="D172" s="127">
        <f>SUM(D174:D187)</f>
        <v>10745802.370000001</v>
      </c>
      <c r="E172" s="127">
        <f t="shared" ref="E172:E188" si="46">SUM(C172:D172)</f>
        <v>752822800.3499999</v>
      </c>
      <c r="F172" s="127">
        <f>SUM(F174:F187)</f>
        <v>738391402.50000012</v>
      </c>
      <c r="G172" s="127">
        <f>SUM(G174:G187)</f>
        <v>10643595.619999999</v>
      </c>
      <c r="H172" s="127">
        <f>SUM(F172:G172)</f>
        <v>749034998.12000012</v>
      </c>
      <c r="I172" s="127">
        <f t="shared" si="39"/>
        <v>99.503340557646666</v>
      </c>
      <c r="J172" s="127">
        <f t="shared" si="37"/>
        <v>99.496853412484484</v>
      </c>
    </row>
    <row r="173" spans="1:10" s="11" customFormat="1">
      <c r="A173" s="41" t="s">
        <v>244</v>
      </c>
      <c r="B173" s="42"/>
      <c r="C173" s="129">
        <f>SUM(C174:C185)</f>
        <v>741390414.9799999</v>
      </c>
      <c r="D173" s="129">
        <f>SUM(D174:D185)</f>
        <v>10745802.370000001</v>
      </c>
      <c r="E173" s="129">
        <f t="shared" si="46"/>
        <v>752136217.3499999</v>
      </c>
      <c r="F173" s="129">
        <f>SUM(F174:F185)</f>
        <v>737727053.63000011</v>
      </c>
      <c r="G173" s="129">
        <f>SUM(G174:G185)</f>
        <v>10643595.619999999</v>
      </c>
      <c r="H173" s="129">
        <f t="shared" ref="H173:H188" si="47">SUM(F173:G173)</f>
        <v>748370649.25000012</v>
      </c>
      <c r="I173" s="129">
        <f t="shared" si="39"/>
        <v>99.505879591106037</v>
      </c>
      <c r="J173" s="129">
        <f t="shared" si="37"/>
        <v>99.499350248912748</v>
      </c>
    </row>
    <row r="174" spans="1:10" s="11" customFormat="1">
      <c r="A174" s="41" t="s">
        <v>523</v>
      </c>
      <c r="B174" s="42">
        <v>0</v>
      </c>
      <c r="C174" s="129"/>
      <c r="D174" s="129">
        <f>1069759.37+0.01</f>
        <v>1069759.3800000001</v>
      </c>
      <c r="E174" s="129">
        <f t="shared" si="46"/>
        <v>1069759.3800000001</v>
      </c>
      <c r="F174" s="129"/>
      <c r="G174" s="129">
        <f>1059584.55-0.01</f>
        <v>1059584.54</v>
      </c>
      <c r="H174" s="129">
        <f t="shared" si="47"/>
        <v>1059584.54</v>
      </c>
      <c r="I174" s="129" t="str">
        <f t="shared" si="39"/>
        <v/>
      </c>
      <c r="J174" s="129">
        <f t="shared" si="37"/>
        <v>99.048866484349034</v>
      </c>
    </row>
    <row r="175" spans="1:10" s="11" customFormat="1">
      <c r="A175" s="41" t="s">
        <v>352</v>
      </c>
      <c r="B175" s="42" t="s">
        <v>440</v>
      </c>
      <c r="C175" s="126">
        <v>245309.93</v>
      </c>
      <c r="D175" s="129">
        <v>2945311.52</v>
      </c>
      <c r="E175" s="129">
        <f t="shared" si="46"/>
        <v>3190621.45</v>
      </c>
      <c r="F175" s="129">
        <v>213973.69</v>
      </c>
      <c r="G175" s="129">
        <v>2917297.73</v>
      </c>
      <c r="H175" s="129">
        <f t="shared" si="47"/>
        <v>3131271.42</v>
      </c>
      <c r="I175" s="129">
        <f t="shared" si="39"/>
        <v>87.22585751013014</v>
      </c>
      <c r="J175" s="129">
        <f t="shared" si="37"/>
        <v>98.139859869618803</v>
      </c>
    </row>
    <row r="176" spans="1:10" s="11" customFormat="1">
      <c r="A176" s="41" t="s">
        <v>353</v>
      </c>
      <c r="B176" s="42" t="s">
        <v>443</v>
      </c>
      <c r="C176" s="126">
        <v>3000</v>
      </c>
      <c r="D176" s="129">
        <v>1021133.95</v>
      </c>
      <c r="E176" s="129">
        <f t="shared" si="46"/>
        <v>1024133.95</v>
      </c>
      <c r="F176" s="129">
        <v>3000</v>
      </c>
      <c r="G176" s="129">
        <v>1011421.62</v>
      </c>
      <c r="H176" s="129">
        <f t="shared" si="47"/>
        <v>1014421.62</v>
      </c>
      <c r="I176" s="129">
        <f t="shared" si="39"/>
        <v>100</v>
      </c>
      <c r="J176" s="129">
        <f t="shared" si="37"/>
        <v>99.051654327053612</v>
      </c>
    </row>
    <row r="177" spans="1:10" s="11" customFormat="1">
      <c r="A177" s="41" t="s">
        <v>354</v>
      </c>
      <c r="B177" s="42" t="s">
        <v>442</v>
      </c>
      <c r="C177" s="126">
        <v>1714690</v>
      </c>
      <c r="D177" s="129">
        <v>69464.89</v>
      </c>
      <c r="E177" s="129">
        <f t="shared" si="46"/>
        <v>1784154.89</v>
      </c>
      <c r="F177" s="129">
        <v>1214705.8</v>
      </c>
      <c r="G177" s="129">
        <v>68804.19</v>
      </c>
      <c r="H177" s="129">
        <f t="shared" si="47"/>
        <v>1283509.99</v>
      </c>
      <c r="I177" s="129">
        <f t="shared" si="39"/>
        <v>70.841131633123183</v>
      </c>
      <c r="J177" s="129">
        <f t="shared" si="37"/>
        <v>71.939381339251327</v>
      </c>
    </row>
    <row r="178" spans="1:10" s="11" customFormat="1" ht="24">
      <c r="A178" s="41" t="s">
        <v>355</v>
      </c>
      <c r="B178" s="42" t="s">
        <v>441</v>
      </c>
      <c r="C178" s="126">
        <v>713016282.90999997</v>
      </c>
      <c r="D178" s="129">
        <v>2500736.2000000002</v>
      </c>
      <c r="E178" s="129">
        <f t="shared" si="46"/>
        <v>715517019.11000001</v>
      </c>
      <c r="F178" s="129">
        <v>710877162</v>
      </c>
      <c r="G178" s="129">
        <v>2476950.9</v>
      </c>
      <c r="H178" s="129">
        <f t="shared" si="47"/>
        <v>713354112.89999998</v>
      </c>
      <c r="I178" s="129">
        <f t="shared" si="39"/>
        <v>99.699989893460824</v>
      </c>
      <c r="J178" s="129">
        <f t="shared" si="37"/>
        <v>99.697714218916772</v>
      </c>
    </row>
    <row r="179" spans="1:10" s="11" customFormat="1">
      <c r="A179" s="41" t="s">
        <v>209</v>
      </c>
      <c r="B179" s="42" t="s">
        <v>439</v>
      </c>
      <c r="C179" s="126">
        <v>5993594</v>
      </c>
      <c r="D179" s="129">
        <v>1111438.31</v>
      </c>
      <c r="E179" s="129">
        <f t="shared" si="46"/>
        <v>7105032.3100000005</v>
      </c>
      <c r="F179" s="129">
        <v>5776844.6600000001</v>
      </c>
      <c r="G179" s="129">
        <v>1100867.07</v>
      </c>
      <c r="H179" s="129">
        <f t="shared" si="47"/>
        <v>6877711.7300000004</v>
      </c>
      <c r="I179" s="129">
        <f t="shared" si="39"/>
        <v>96.383649943589774</v>
      </c>
      <c r="J179" s="129">
        <f t="shared" si="37"/>
        <v>96.800569369965331</v>
      </c>
    </row>
    <row r="180" spans="1:10" s="11" customFormat="1">
      <c r="A180" s="41" t="s">
        <v>767</v>
      </c>
      <c r="B180" s="42" t="s">
        <v>768</v>
      </c>
      <c r="C180" s="126">
        <v>1891702.1</v>
      </c>
      <c r="D180" s="129">
        <v>1472238.97</v>
      </c>
      <c r="E180" s="129">
        <f t="shared" si="46"/>
        <v>3363941.0700000003</v>
      </c>
      <c r="F180" s="129">
        <v>1823220.69</v>
      </c>
      <c r="G180" s="129">
        <v>1458236.04</v>
      </c>
      <c r="H180" s="129">
        <f t="shared" si="47"/>
        <v>3281456.73</v>
      </c>
      <c r="I180" s="129">
        <f t="shared" si="39"/>
        <v>96.379905165829214</v>
      </c>
      <c r="J180" s="129">
        <f t="shared" si="37"/>
        <v>97.547984988928476</v>
      </c>
    </row>
    <row r="181" spans="1:10" s="11" customFormat="1">
      <c r="A181" s="41" t="s">
        <v>121</v>
      </c>
      <c r="B181" s="42" t="s">
        <v>735</v>
      </c>
      <c r="C181" s="126">
        <v>1870000</v>
      </c>
      <c r="D181" s="129">
        <v>555719.15</v>
      </c>
      <c r="E181" s="129">
        <f t="shared" si="46"/>
        <v>2425719.15</v>
      </c>
      <c r="F181" s="129">
        <v>1814351.7</v>
      </c>
      <c r="G181" s="129">
        <v>550433.53</v>
      </c>
      <c r="H181" s="129">
        <f t="shared" si="47"/>
        <v>2364785.23</v>
      </c>
      <c r="I181" s="129">
        <f t="shared" si="39"/>
        <v>97.024155080213902</v>
      </c>
      <c r="J181" s="129">
        <f t="shared" si="37"/>
        <v>97.488005979587541</v>
      </c>
    </row>
    <row r="182" spans="1:10" s="11" customFormat="1">
      <c r="A182" s="41" t="s">
        <v>291</v>
      </c>
      <c r="B182" s="42" t="s">
        <v>582</v>
      </c>
      <c r="C182" s="126"/>
      <c r="D182" s="129"/>
      <c r="E182" s="129">
        <f t="shared" si="46"/>
        <v>0</v>
      </c>
      <c r="F182" s="129"/>
      <c r="G182" s="129"/>
      <c r="H182" s="129">
        <f t="shared" si="47"/>
        <v>0</v>
      </c>
      <c r="I182" s="129" t="str">
        <f t="shared" si="39"/>
        <v/>
      </c>
      <c r="J182" s="129" t="str">
        <f t="shared" si="37"/>
        <v/>
      </c>
    </row>
    <row r="183" spans="1:10" s="11" customFormat="1">
      <c r="A183" s="173" t="s">
        <v>920</v>
      </c>
      <c r="B183" s="172" t="s">
        <v>917</v>
      </c>
      <c r="C183" s="126">
        <v>167175</v>
      </c>
      <c r="D183" s="129"/>
      <c r="E183" s="129">
        <f t="shared" si="46"/>
        <v>167175</v>
      </c>
      <c r="F183" s="129"/>
      <c r="G183" s="129"/>
      <c r="H183" s="129">
        <f t="shared" si="47"/>
        <v>0</v>
      </c>
      <c r="I183" s="129" t="str">
        <f t="shared" si="39"/>
        <v/>
      </c>
      <c r="J183" s="129" t="str">
        <f t="shared" si="37"/>
        <v/>
      </c>
    </row>
    <row r="184" spans="1:10" s="11" customFormat="1">
      <c r="A184" s="41" t="s">
        <v>902</v>
      </c>
      <c r="B184" s="42" t="s">
        <v>893</v>
      </c>
      <c r="C184" s="126">
        <v>16452577</v>
      </c>
      <c r="D184" s="129"/>
      <c r="E184" s="129">
        <f>SUM(C184:D184)</f>
        <v>16452577</v>
      </c>
      <c r="F184" s="129">
        <v>15968784.960000001</v>
      </c>
      <c r="G184" s="129"/>
      <c r="H184" s="129">
        <f t="shared" si="47"/>
        <v>15968784.960000001</v>
      </c>
      <c r="I184" s="129">
        <f t="shared" si="39"/>
        <v>97.059475606769695</v>
      </c>
      <c r="J184" s="129">
        <f t="shared" si="37"/>
        <v>97.059475606769695</v>
      </c>
    </row>
    <row r="185" spans="1:10" s="11" customFormat="1">
      <c r="A185" s="41" t="s">
        <v>935</v>
      </c>
      <c r="B185" s="42" t="s">
        <v>934</v>
      </c>
      <c r="C185" s="126">
        <v>36084.04</v>
      </c>
      <c r="D185" s="129"/>
      <c r="E185" s="129">
        <f>SUM(C185:D185)</f>
        <v>36084.04</v>
      </c>
      <c r="F185" s="129">
        <v>35010.129999999997</v>
      </c>
      <c r="G185" s="129"/>
      <c r="H185" s="129">
        <f t="shared" si="47"/>
        <v>35010.129999999997</v>
      </c>
      <c r="I185" s="129">
        <f t="shared" si="39"/>
        <v>97.023864290140452</v>
      </c>
      <c r="J185" s="129">
        <f t="shared" si="37"/>
        <v>97.023864290140452</v>
      </c>
    </row>
    <row r="186" spans="1:10" s="11" customFormat="1">
      <c r="A186" s="41" t="s">
        <v>905</v>
      </c>
      <c r="B186" s="42" t="s">
        <v>780</v>
      </c>
      <c r="C186" s="126">
        <v>1</v>
      </c>
      <c r="D186" s="129"/>
      <c r="E186" s="129">
        <f t="shared" ref="E186" si="48">SUM(C186:D186)</f>
        <v>1</v>
      </c>
      <c r="F186" s="129">
        <v>0.01</v>
      </c>
      <c r="G186" s="129"/>
      <c r="H186" s="129">
        <f t="shared" si="47"/>
        <v>0.01</v>
      </c>
      <c r="I186" s="129">
        <f t="shared" si="39"/>
        <v>1</v>
      </c>
      <c r="J186" s="129">
        <f t="shared" si="37"/>
        <v>1</v>
      </c>
    </row>
    <row r="187" spans="1:10" s="11" customFormat="1">
      <c r="A187" s="41" t="s">
        <v>763</v>
      </c>
      <c r="B187" s="42" t="s">
        <v>124</v>
      </c>
      <c r="C187" s="126">
        <f>686583-1</f>
        <v>686582</v>
      </c>
      <c r="D187" s="129"/>
      <c r="E187" s="129">
        <f t="shared" si="46"/>
        <v>686582</v>
      </c>
      <c r="F187" s="129">
        <v>664348.86</v>
      </c>
      <c r="G187" s="129"/>
      <c r="H187" s="129">
        <f t="shared" si="47"/>
        <v>664348.86</v>
      </c>
      <c r="I187" s="129">
        <f t="shared" si="39"/>
        <v>96.761764800125832</v>
      </c>
      <c r="J187" s="129">
        <f t="shared" si="37"/>
        <v>96.761764800125832</v>
      </c>
    </row>
    <row r="188" spans="1:10" s="7" customFormat="1" ht="6" customHeight="1">
      <c r="A188" s="41"/>
      <c r="B188" s="42"/>
      <c r="C188" s="126"/>
      <c r="D188" s="126"/>
      <c r="E188" s="126">
        <f t="shared" si="46"/>
        <v>0</v>
      </c>
      <c r="F188" s="126"/>
      <c r="G188" s="126"/>
      <c r="H188" s="126">
        <f t="shared" si="47"/>
        <v>0</v>
      </c>
      <c r="I188" s="126" t="str">
        <f t="shared" si="39"/>
        <v/>
      </c>
      <c r="J188" s="126" t="str">
        <f t="shared" si="37"/>
        <v/>
      </c>
    </row>
    <row r="189" spans="1:10" s="3" customFormat="1" ht="16.5" customHeight="1">
      <c r="A189" s="235" t="s">
        <v>624</v>
      </c>
      <c r="B189" s="239" t="s">
        <v>242</v>
      </c>
      <c r="C189" s="131">
        <f>SUM(C191:C195)</f>
        <v>999936</v>
      </c>
      <c r="D189" s="131">
        <f>SUM(D191:D195)</f>
        <v>8277853.5999999996</v>
      </c>
      <c r="E189" s="131">
        <f t="shared" ref="E189:E195" si="49">SUM(C189:D189)</f>
        <v>9277789.5999999996</v>
      </c>
      <c r="F189" s="131">
        <f>SUM(F191:F195)</f>
        <v>821657.17999999993</v>
      </c>
      <c r="G189" s="131">
        <f>SUM(G191:G195)</f>
        <v>8199120.2999999998</v>
      </c>
      <c r="H189" s="131">
        <f t="shared" ref="H189:H195" si="50">SUM(F189:G189)</f>
        <v>9020777.4800000004</v>
      </c>
      <c r="I189" s="131">
        <f t="shared" si="39"/>
        <v>82.170976942524305</v>
      </c>
      <c r="J189" s="131">
        <f t="shared" si="37"/>
        <v>97.229813014944867</v>
      </c>
    </row>
    <row r="190" spans="1:10" s="3" customFormat="1" hidden="1">
      <c r="A190" s="41" t="s">
        <v>244</v>
      </c>
      <c r="B190" s="42"/>
      <c r="C190" s="126">
        <f>SUM(C191:C195)</f>
        <v>999936</v>
      </c>
      <c r="D190" s="126">
        <f>SUM(D191:D195)</f>
        <v>8277853.5999999996</v>
      </c>
      <c r="E190" s="126">
        <f t="shared" si="49"/>
        <v>9277789.5999999996</v>
      </c>
      <c r="F190" s="126">
        <f>SUM(F191:F195)</f>
        <v>821657.17999999993</v>
      </c>
      <c r="G190" s="126">
        <f>SUM(G191:G195)</f>
        <v>8199120.2999999998</v>
      </c>
      <c r="H190" s="126">
        <f t="shared" si="50"/>
        <v>9020777.4800000004</v>
      </c>
      <c r="I190" s="126">
        <f t="shared" si="39"/>
        <v>82.170976942524305</v>
      </c>
      <c r="J190" s="126">
        <f t="shared" si="37"/>
        <v>97.229813014944867</v>
      </c>
    </row>
    <row r="191" spans="1:10" s="3" customFormat="1" ht="14.1" customHeight="1">
      <c r="A191" s="41" t="s">
        <v>523</v>
      </c>
      <c r="B191" s="42">
        <v>0</v>
      </c>
      <c r="C191" s="126"/>
      <c r="D191" s="126">
        <v>833578.73</v>
      </c>
      <c r="E191" s="126">
        <f t="shared" si="49"/>
        <v>833578.73</v>
      </c>
      <c r="F191" s="126"/>
      <c r="G191" s="126">
        <v>825650.3</v>
      </c>
      <c r="H191" s="126">
        <f t="shared" si="50"/>
        <v>825650.3</v>
      </c>
      <c r="I191" s="126" t="str">
        <f t="shared" si="39"/>
        <v/>
      </c>
      <c r="J191" s="126">
        <f t="shared" si="37"/>
        <v>99.048868485403901</v>
      </c>
    </row>
    <row r="192" spans="1:10" s="3" customFormat="1" ht="14.1" customHeight="1">
      <c r="A192" s="41" t="s">
        <v>318</v>
      </c>
      <c r="B192" s="42" t="s">
        <v>571</v>
      </c>
      <c r="C192" s="126">
        <v>45436</v>
      </c>
      <c r="D192" s="126">
        <v>4005762.6</v>
      </c>
      <c r="E192" s="126">
        <f t="shared" si="49"/>
        <v>4051198.6</v>
      </c>
      <c r="F192" s="126">
        <v>45235.34</v>
      </c>
      <c r="G192" s="126">
        <v>3967662.51</v>
      </c>
      <c r="H192" s="126">
        <f t="shared" si="50"/>
        <v>4012897.8499999996</v>
      </c>
      <c r="I192" s="126">
        <f t="shared" si="39"/>
        <v>99.558367814068134</v>
      </c>
      <c r="J192" s="126">
        <f t="shared" si="37"/>
        <v>99.054582266097739</v>
      </c>
    </row>
    <row r="193" spans="1:11" s="3" customFormat="1" ht="14.1" customHeight="1">
      <c r="A193" s="41" t="s">
        <v>67</v>
      </c>
      <c r="B193" s="42" t="s">
        <v>699</v>
      </c>
      <c r="C193" s="126">
        <f>24500+27000</f>
        <v>51500</v>
      </c>
      <c r="D193" s="126">
        <v>1910284.59</v>
      </c>
      <c r="E193" s="126">
        <f t="shared" si="49"/>
        <v>1961784.59</v>
      </c>
      <c r="F193" s="126">
        <f>97.63+1858.24</f>
        <v>1955.87</v>
      </c>
      <c r="G193" s="126">
        <v>1892115.27</v>
      </c>
      <c r="H193" s="126">
        <f t="shared" si="50"/>
        <v>1894071.1400000001</v>
      </c>
      <c r="I193" s="126">
        <f t="shared" si="39"/>
        <v>3.7978058252427185</v>
      </c>
      <c r="J193" s="126">
        <f t="shared" si="37"/>
        <v>96.548374865152752</v>
      </c>
    </row>
    <row r="194" spans="1:11" s="3" customFormat="1" ht="14.1" customHeight="1">
      <c r="A194" s="41" t="s">
        <v>627</v>
      </c>
      <c r="B194" s="42" t="s">
        <v>626</v>
      </c>
      <c r="C194" s="126"/>
      <c r="D194" s="126">
        <v>277859.58</v>
      </c>
      <c r="E194" s="126">
        <f t="shared" si="49"/>
        <v>277859.58</v>
      </c>
      <c r="F194" s="126"/>
      <c r="G194" s="126">
        <v>275216.77</v>
      </c>
      <c r="H194" s="126">
        <f t="shared" si="50"/>
        <v>275216.77</v>
      </c>
      <c r="I194" s="126" t="str">
        <f t="shared" si="39"/>
        <v/>
      </c>
      <c r="J194" s="126">
        <f t="shared" si="37"/>
        <v>99.048868496814109</v>
      </c>
    </row>
    <row r="195" spans="1:11" s="3" customFormat="1" ht="14.1" customHeight="1">
      <c r="A195" s="41" t="s">
        <v>317</v>
      </c>
      <c r="B195" s="42" t="s">
        <v>570</v>
      </c>
      <c r="C195" s="126">
        <f>613000+290000</f>
        <v>903000</v>
      </c>
      <c r="D195" s="126">
        <v>1250368.1000000001</v>
      </c>
      <c r="E195" s="126">
        <f t="shared" si="49"/>
        <v>2153368.1</v>
      </c>
      <c r="F195" s="126">
        <v>774465.97</v>
      </c>
      <c r="G195" s="126">
        <v>1238475.45</v>
      </c>
      <c r="H195" s="126">
        <f t="shared" si="50"/>
        <v>2012941.42</v>
      </c>
      <c r="I195" s="126">
        <f t="shared" si="39"/>
        <v>85.765888150609086</v>
      </c>
      <c r="J195" s="126">
        <f t="shared" si="37"/>
        <v>93.478742440737363</v>
      </c>
    </row>
    <row r="196" spans="1:11" s="16" customFormat="1" ht="9.75" customHeight="1">
      <c r="A196" s="317"/>
      <c r="B196" s="222"/>
      <c r="C196" s="318"/>
      <c r="D196" s="318"/>
      <c r="E196" s="318"/>
      <c r="F196" s="318"/>
      <c r="G196" s="318"/>
      <c r="H196" s="318"/>
      <c r="I196" s="318" t="str">
        <f t="shared" si="39"/>
        <v/>
      </c>
      <c r="J196" s="318" t="str">
        <f t="shared" si="37"/>
        <v/>
      </c>
    </row>
    <row r="197" spans="1:11" s="8" customFormat="1" ht="15.75" customHeight="1">
      <c r="A197" s="47" t="s">
        <v>332</v>
      </c>
      <c r="B197" s="52" t="s">
        <v>242</v>
      </c>
      <c r="C197" s="127">
        <f>SUM(C200:C203)</f>
        <v>10240000</v>
      </c>
      <c r="D197" s="127">
        <f>SUM(D199:D203)</f>
        <v>21482018.580000002</v>
      </c>
      <c r="E197" s="127">
        <f>SUM(C197:D197)</f>
        <v>31722018.580000002</v>
      </c>
      <c r="F197" s="127">
        <f>SUM(F200:F203)</f>
        <v>10113698.579999998</v>
      </c>
      <c r="G197" s="127">
        <f>SUM(G199:G203)</f>
        <v>21277696.259999998</v>
      </c>
      <c r="H197" s="127">
        <f>SUM(F197:G197)</f>
        <v>31391394.839999996</v>
      </c>
      <c r="I197" s="127">
        <f t="shared" si="39"/>
        <v>98.766587695312481</v>
      </c>
      <c r="J197" s="127">
        <f t="shared" si="37"/>
        <v>98.957746843359899</v>
      </c>
    </row>
    <row r="198" spans="1:11" s="8" customFormat="1" ht="12.75" hidden="1">
      <c r="A198" s="41" t="s">
        <v>244</v>
      </c>
      <c r="B198" s="42"/>
      <c r="C198" s="129">
        <f>SUM(C200:C203)</f>
        <v>10240000</v>
      </c>
      <c r="D198" s="129">
        <f>SUM(D199:D203)</f>
        <v>21482018.580000002</v>
      </c>
      <c r="E198" s="129">
        <f t="shared" ref="E198:E203" si="51">SUM(C198:D198)</f>
        <v>31722018.580000002</v>
      </c>
      <c r="F198" s="129">
        <f>SUM(F200:F203)</f>
        <v>10113698.579999998</v>
      </c>
      <c r="G198" s="129">
        <f>SUM(G199:G203)</f>
        <v>21277696.259999998</v>
      </c>
      <c r="H198" s="129">
        <f t="shared" ref="H198:H203" si="52">SUM(F198:G198)</f>
        <v>31391394.839999996</v>
      </c>
      <c r="I198" s="129">
        <f t="shared" si="39"/>
        <v>98.766587695312481</v>
      </c>
      <c r="J198" s="129">
        <f t="shared" si="37"/>
        <v>98.957746843359899</v>
      </c>
    </row>
    <row r="199" spans="1:11" s="8" customFormat="1" ht="12.75">
      <c r="A199" s="41" t="s">
        <v>523</v>
      </c>
      <c r="B199" s="42">
        <v>0</v>
      </c>
      <c r="C199" s="129"/>
      <c r="D199" s="129">
        <v>1111438.31</v>
      </c>
      <c r="E199" s="126">
        <f t="shared" si="51"/>
        <v>1111438.31</v>
      </c>
      <c r="F199" s="129"/>
      <c r="G199" s="129">
        <v>1100867.07</v>
      </c>
      <c r="H199" s="126">
        <f t="shared" si="52"/>
        <v>1100867.07</v>
      </c>
      <c r="I199" s="126" t="str">
        <f t="shared" si="39"/>
        <v/>
      </c>
      <c r="J199" s="126">
        <f t="shared" si="37"/>
        <v>99.048868488256446</v>
      </c>
    </row>
    <row r="200" spans="1:11" s="3" customFormat="1">
      <c r="A200" s="36" t="s">
        <v>136</v>
      </c>
      <c r="B200" s="34" t="s">
        <v>491</v>
      </c>
      <c r="C200" s="124">
        <v>1730900</v>
      </c>
      <c r="D200" s="126">
        <v>3473244.72</v>
      </c>
      <c r="E200" s="126">
        <f t="shared" si="51"/>
        <v>5204144.7200000007</v>
      </c>
      <c r="F200" s="126">
        <v>1686589.88</v>
      </c>
      <c r="G200" s="126">
        <v>3440209.58</v>
      </c>
      <c r="H200" s="126">
        <f t="shared" si="52"/>
        <v>5126799.46</v>
      </c>
      <c r="I200" s="126">
        <f t="shared" si="39"/>
        <v>97.440053151539658</v>
      </c>
      <c r="J200" s="126">
        <f t="shared" si="37"/>
        <v>98.513775766020572</v>
      </c>
    </row>
    <row r="201" spans="1:11" s="3" customFormat="1">
      <c r="A201" s="36" t="s">
        <v>190</v>
      </c>
      <c r="B201" s="34" t="s">
        <v>492</v>
      </c>
      <c r="C201" s="124">
        <v>8403990</v>
      </c>
      <c r="D201" s="126">
        <v>12868371.68</v>
      </c>
      <c r="E201" s="126">
        <f t="shared" si="51"/>
        <v>21272361.68</v>
      </c>
      <c r="F201" s="126">
        <v>8329545.54</v>
      </c>
      <c r="G201" s="126">
        <v>12745976.5</v>
      </c>
      <c r="H201" s="126">
        <f t="shared" si="52"/>
        <v>21075522.039999999</v>
      </c>
      <c r="I201" s="126">
        <f t="shared" si="39"/>
        <v>99.114177194404078</v>
      </c>
      <c r="J201" s="126">
        <f t="shared" si="37"/>
        <v>99.074669550278159</v>
      </c>
    </row>
    <row r="202" spans="1:11" s="3" customFormat="1">
      <c r="A202" s="36" t="s">
        <v>203</v>
      </c>
      <c r="B202" s="34" t="s">
        <v>493</v>
      </c>
      <c r="C202" s="124">
        <v>92910</v>
      </c>
      <c r="D202" s="126">
        <v>2222876.62</v>
      </c>
      <c r="E202" s="126">
        <f t="shared" si="51"/>
        <v>2315786.62</v>
      </c>
      <c r="F202" s="126">
        <v>92320.12</v>
      </c>
      <c r="G202" s="126">
        <v>2201734.13</v>
      </c>
      <c r="H202" s="126">
        <f t="shared" si="52"/>
        <v>2294054.25</v>
      </c>
      <c r="I202" s="126">
        <f t="shared" si="39"/>
        <v>99.365106016575183</v>
      </c>
      <c r="J202" s="126">
        <f t="shared" si="37"/>
        <v>99.06155559358055</v>
      </c>
    </row>
    <row r="203" spans="1:11" s="3" customFormat="1">
      <c r="A203" s="36" t="s">
        <v>206</v>
      </c>
      <c r="B203" s="34" t="s">
        <v>494</v>
      </c>
      <c r="C203" s="124">
        <v>12200</v>
      </c>
      <c r="D203" s="126">
        <v>1806087.25</v>
      </c>
      <c r="E203" s="126">
        <f t="shared" si="51"/>
        <v>1818287.25</v>
      </c>
      <c r="F203" s="126">
        <v>5243.04</v>
      </c>
      <c r="G203" s="126">
        <v>1788908.98</v>
      </c>
      <c r="H203" s="126">
        <f t="shared" si="52"/>
        <v>1794152.02</v>
      </c>
      <c r="I203" s="126">
        <f t="shared" si="39"/>
        <v>42.975737704918032</v>
      </c>
      <c r="J203" s="126">
        <f t="shared" si="37"/>
        <v>98.67263932032742</v>
      </c>
    </row>
    <row r="204" spans="1:11" s="3" customFormat="1" ht="6" customHeight="1">
      <c r="A204" s="36"/>
      <c r="B204" s="34"/>
      <c r="C204" s="126"/>
      <c r="D204" s="126"/>
      <c r="E204" s="126"/>
      <c r="F204" s="126"/>
      <c r="G204" s="126"/>
      <c r="H204" s="126"/>
      <c r="I204" s="126" t="str">
        <f t="shared" si="39"/>
        <v/>
      </c>
      <c r="J204" s="126" t="str">
        <f t="shared" si="37"/>
        <v/>
      </c>
    </row>
    <row r="205" spans="1:11" s="8" customFormat="1" ht="12.75">
      <c r="A205" s="47" t="s">
        <v>127</v>
      </c>
      <c r="B205" s="50" t="s">
        <v>242</v>
      </c>
      <c r="C205" s="123">
        <f>SUM(C207:C210)</f>
        <v>638200</v>
      </c>
      <c r="D205" s="123">
        <f>SUM(D207:D210)</f>
        <v>14940787.339999998</v>
      </c>
      <c r="E205" s="123">
        <f t="shared" ref="E205:E211" si="53">SUM(C205:D205)</f>
        <v>15578987.339999998</v>
      </c>
      <c r="F205" s="123">
        <f>SUM(F207:F210)</f>
        <v>485250.2</v>
      </c>
      <c r="G205" s="123">
        <f>SUM(G207:G210)</f>
        <v>14798680.75</v>
      </c>
      <c r="H205" s="123">
        <f>SUM(F205:G205)</f>
        <v>15283930.949999999</v>
      </c>
      <c r="I205" s="123">
        <f t="shared" si="39"/>
        <v>76.034189909119405</v>
      </c>
      <c r="J205" s="123">
        <f t="shared" si="37"/>
        <v>98.106061815440199</v>
      </c>
      <c r="K205" s="169"/>
    </row>
    <row r="206" spans="1:11" s="8" customFormat="1" ht="12.75" hidden="1">
      <c r="A206" s="41" t="s">
        <v>244</v>
      </c>
      <c r="B206" s="56"/>
      <c r="C206" s="129">
        <f>SUM(C207:C210)</f>
        <v>638200</v>
      </c>
      <c r="D206" s="129">
        <f>SUM(D207:D210)</f>
        <v>14940787.339999998</v>
      </c>
      <c r="E206" s="129">
        <f t="shared" si="53"/>
        <v>15578987.339999998</v>
      </c>
      <c r="F206" s="129">
        <f>SUM(F207:F210)</f>
        <v>485250.2</v>
      </c>
      <c r="G206" s="129">
        <f>SUM(G207:G210)</f>
        <v>14798680.75</v>
      </c>
      <c r="H206" s="129">
        <f t="shared" ref="H206:H211" si="54">SUM(F206:G206)</f>
        <v>15283930.949999999</v>
      </c>
      <c r="I206" s="129">
        <f t="shared" si="39"/>
        <v>76.034189909119405</v>
      </c>
      <c r="J206" s="129">
        <f t="shared" si="37"/>
        <v>98.106061815440199</v>
      </c>
    </row>
    <row r="207" spans="1:11" s="8" customFormat="1" ht="12.75">
      <c r="A207" s="41" t="s">
        <v>523</v>
      </c>
      <c r="B207" s="34">
        <v>0</v>
      </c>
      <c r="C207" s="129"/>
      <c r="D207" s="129">
        <v>1603527.62</v>
      </c>
      <c r="E207" s="129">
        <f t="shared" si="53"/>
        <v>1603527.62</v>
      </c>
      <c r="F207" s="252"/>
      <c r="G207" s="129">
        <v>1588275.96</v>
      </c>
      <c r="H207" s="129">
        <f t="shared" si="54"/>
        <v>1588275.96</v>
      </c>
      <c r="I207" s="129" t="str">
        <f t="shared" si="39"/>
        <v/>
      </c>
      <c r="J207" s="129">
        <f t="shared" si="37"/>
        <v>99.048868269571798</v>
      </c>
      <c r="K207" s="169"/>
    </row>
    <row r="208" spans="1:11" s="10" customFormat="1" ht="12.75">
      <c r="A208" s="41" t="s">
        <v>19</v>
      </c>
      <c r="B208" s="42" t="s">
        <v>544</v>
      </c>
      <c r="C208" s="126">
        <v>638200</v>
      </c>
      <c r="D208" s="129">
        <v>10280804.369999999</v>
      </c>
      <c r="E208" s="129">
        <f t="shared" si="53"/>
        <v>10919004.369999999</v>
      </c>
      <c r="F208" s="252">
        <v>485250.2</v>
      </c>
      <c r="G208" s="129">
        <v>10183020.359999999</v>
      </c>
      <c r="H208" s="129">
        <f t="shared" si="54"/>
        <v>10668270.559999999</v>
      </c>
      <c r="I208" s="129">
        <f t="shared" si="39"/>
        <v>76.034189909119405</v>
      </c>
      <c r="J208" s="129">
        <f t="shared" si="37"/>
        <v>97.703693473290542</v>
      </c>
    </row>
    <row r="209" spans="1:10" s="10" customFormat="1" ht="12.75">
      <c r="A209" s="41" t="s">
        <v>20</v>
      </c>
      <c r="B209" s="42" t="s">
        <v>21</v>
      </c>
      <c r="C209" s="129"/>
      <c r="D209" s="129">
        <v>2083946.83</v>
      </c>
      <c r="E209" s="129">
        <f t="shared" si="53"/>
        <v>2083946.83</v>
      </c>
      <c r="F209" s="252"/>
      <c r="G209" s="129">
        <v>2064125.75</v>
      </c>
      <c r="H209" s="129">
        <f t="shared" si="54"/>
        <v>2064125.75</v>
      </c>
      <c r="I209" s="129" t="str">
        <f t="shared" si="39"/>
        <v/>
      </c>
      <c r="J209" s="129">
        <f t="shared" si="37"/>
        <v>99.048868247756587</v>
      </c>
    </row>
    <row r="210" spans="1:10" s="10" customFormat="1" ht="12.75">
      <c r="A210" s="41" t="s">
        <v>176</v>
      </c>
      <c r="B210" s="42" t="s">
        <v>568</v>
      </c>
      <c r="C210" s="129"/>
      <c r="D210" s="129">
        <v>972508.52</v>
      </c>
      <c r="E210" s="129">
        <f t="shared" si="53"/>
        <v>972508.52</v>
      </c>
      <c r="F210" s="252"/>
      <c r="G210" s="129">
        <v>963258.68</v>
      </c>
      <c r="H210" s="129">
        <f t="shared" si="54"/>
        <v>963258.68</v>
      </c>
      <c r="I210" s="129" t="str">
        <f t="shared" si="39"/>
        <v/>
      </c>
      <c r="J210" s="129">
        <f t="shared" si="37"/>
        <v>99.048867972899615</v>
      </c>
    </row>
    <row r="211" spans="1:10" s="3" customFormat="1" ht="2.25" customHeight="1">
      <c r="A211" s="41"/>
      <c r="B211" s="42"/>
      <c r="C211" s="129"/>
      <c r="D211" s="129"/>
      <c r="E211" s="129">
        <f t="shared" si="53"/>
        <v>0</v>
      </c>
      <c r="F211" s="129"/>
      <c r="G211" s="129"/>
      <c r="H211" s="129">
        <f t="shared" si="54"/>
        <v>0</v>
      </c>
      <c r="I211" s="129" t="str">
        <f t="shared" si="39"/>
        <v/>
      </c>
      <c r="J211" s="129" t="str">
        <f t="shared" si="37"/>
        <v/>
      </c>
    </row>
    <row r="212" spans="1:10" s="8" customFormat="1" ht="12.75">
      <c r="A212" s="47" t="s">
        <v>128</v>
      </c>
      <c r="B212" s="52" t="s">
        <v>242</v>
      </c>
      <c r="C212" s="127">
        <f>SUM(C214:C223)</f>
        <v>21544275</v>
      </c>
      <c r="D212" s="127">
        <f>SUM(D214:D223)</f>
        <v>26263565.110000003</v>
      </c>
      <c r="E212" s="127">
        <f>SUM(C212:D212)</f>
        <v>47807840.109999999</v>
      </c>
      <c r="F212" s="127">
        <f>SUM(F214:F223)</f>
        <v>20915803.600000001</v>
      </c>
      <c r="G212" s="127">
        <f>SUM(G214:G223)</f>
        <v>26013763.989999998</v>
      </c>
      <c r="H212" s="127">
        <f>SUM(F212:G212)</f>
        <v>46929567.590000004</v>
      </c>
      <c r="I212" s="127">
        <f t="shared" si="39"/>
        <v>97.082884432175149</v>
      </c>
      <c r="J212" s="127">
        <f t="shared" ref="J212:J273" si="55">IF(E212&lt;&gt;0,IF(H212&lt;&gt;0,H212/E212*100,""),"")</f>
        <v>98.162911108347089</v>
      </c>
    </row>
    <row r="213" spans="1:10" s="3" customFormat="1">
      <c r="A213" s="54" t="s">
        <v>244</v>
      </c>
      <c r="B213" s="53"/>
      <c r="C213" s="128">
        <f>SUM(C214:C222)</f>
        <v>19767753</v>
      </c>
      <c r="D213" s="128">
        <f>SUM(D214:D222)</f>
        <v>26263565.110000003</v>
      </c>
      <c r="E213" s="126">
        <f t="shared" ref="E213:E219" si="56">SUM(C213:D213)</f>
        <v>46031318.109999999</v>
      </c>
      <c r="F213" s="128">
        <f>SUM(F214:F222)</f>
        <v>19213558.010000002</v>
      </c>
      <c r="G213" s="128">
        <f>SUM(G214:G222)</f>
        <v>26013763.989999998</v>
      </c>
      <c r="H213" s="126">
        <f>SUM(F213:G213)</f>
        <v>45227322</v>
      </c>
      <c r="I213" s="126">
        <f t="shared" ref="I213:I274" si="57">IF(C213&lt;&gt;0,IF(F213&lt;&gt;0,F213/C213*100,""),"")</f>
        <v>97.196469472276391</v>
      </c>
      <c r="J213" s="126">
        <f t="shared" si="55"/>
        <v>98.253371523972646</v>
      </c>
    </row>
    <row r="214" spans="1:10" s="3" customFormat="1">
      <c r="A214" s="36" t="s">
        <v>523</v>
      </c>
      <c r="B214" s="34">
        <v>0</v>
      </c>
      <c r="C214" s="129"/>
      <c r="D214" s="129">
        <v>978343.56</v>
      </c>
      <c r="E214" s="126">
        <f t="shared" si="56"/>
        <v>978343.56</v>
      </c>
      <c r="F214" s="129"/>
      <c r="G214" s="129">
        <v>969038.25</v>
      </c>
      <c r="H214" s="126">
        <f t="shared" ref="H214:H219" si="58">SUM(F214:G214)</f>
        <v>969038.25</v>
      </c>
      <c r="I214" s="126" t="str">
        <f t="shared" si="57"/>
        <v/>
      </c>
      <c r="J214" s="126">
        <f t="shared" si="55"/>
        <v>99.048870930371322</v>
      </c>
    </row>
    <row r="215" spans="1:10" s="3" customFormat="1">
      <c r="A215" s="36" t="s">
        <v>130</v>
      </c>
      <c r="B215" s="34" t="s">
        <v>520</v>
      </c>
      <c r="C215" s="124">
        <v>970000</v>
      </c>
      <c r="D215" s="126">
        <v>2639665.9900000002</v>
      </c>
      <c r="E215" s="126">
        <f t="shared" si="56"/>
        <v>3609665.99</v>
      </c>
      <c r="F215" s="126">
        <v>829693.31</v>
      </c>
      <c r="G215" s="126">
        <v>2614559.2799999998</v>
      </c>
      <c r="H215" s="126">
        <f t="shared" si="58"/>
        <v>3444252.59</v>
      </c>
      <c r="I215" s="126">
        <f t="shared" si="57"/>
        <v>85.535392783505159</v>
      </c>
      <c r="J215" s="126">
        <f t="shared" si="55"/>
        <v>95.417487367023668</v>
      </c>
    </row>
    <row r="216" spans="1:10" s="3" customFormat="1">
      <c r="A216" s="36" t="s">
        <v>131</v>
      </c>
      <c r="B216" s="34" t="s">
        <v>694</v>
      </c>
      <c r="C216" s="124">
        <v>13492453</v>
      </c>
      <c r="D216" s="126">
        <v>4306823.45</v>
      </c>
      <c r="E216" s="126">
        <f t="shared" si="56"/>
        <v>17799276.449999999</v>
      </c>
      <c r="F216" s="126">
        <v>13401284.27</v>
      </c>
      <c r="G216" s="126">
        <v>4265859.88</v>
      </c>
      <c r="H216" s="126">
        <f t="shared" si="58"/>
        <v>17667144.149999999</v>
      </c>
      <c r="I216" s="126">
        <f t="shared" si="57"/>
        <v>99.324298331815569</v>
      </c>
      <c r="J216" s="126">
        <f t="shared" si="55"/>
        <v>99.257653532315345</v>
      </c>
    </row>
    <row r="217" spans="1:10" s="3" customFormat="1">
      <c r="A217" s="36" t="s">
        <v>668</v>
      </c>
      <c r="B217" s="34" t="s">
        <v>669</v>
      </c>
      <c r="C217" s="124">
        <v>1509900</v>
      </c>
      <c r="D217" s="126">
        <v>6251840.4900000002</v>
      </c>
      <c r="E217" s="126">
        <f t="shared" si="56"/>
        <v>7761740.4900000002</v>
      </c>
      <c r="F217" s="126">
        <v>1367953.38</v>
      </c>
      <c r="G217" s="126">
        <v>6192377.25</v>
      </c>
      <c r="H217" s="126">
        <f t="shared" si="58"/>
        <v>7560330.6299999999</v>
      </c>
      <c r="I217" s="126">
        <f t="shared" si="57"/>
        <v>90.598939002582952</v>
      </c>
      <c r="J217" s="126">
        <f t="shared" si="55"/>
        <v>97.405094124707077</v>
      </c>
    </row>
    <row r="218" spans="1:10" s="3" customFormat="1">
      <c r="A218" s="36" t="s">
        <v>285</v>
      </c>
      <c r="B218" s="34" t="s">
        <v>521</v>
      </c>
      <c r="C218" s="124">
        <v>3274000</v>
      </c>
      <c r="D218" s="126">
        <v>10975453.310000001</v>
      </c>
      <c r="E218" s="126">
        <f t="shared" si="56"/>
        <v>14249453.310000001</v>
      </c>
      <c r="F218" s="126">
        <v>3170270.75</v>
      </c>
      <c r="G218" s="126">
        <v>10871062.279999999</v>
      </c>
      <c r="H218" s="126">
        <f t="shared" si="58"/>
        <v>14041333.029999999</v>
      </c>
      <c r="I218" s="126">
        <f t="shared" si="57"/>
        <v>96.831727244960291</v>
      </c>
      <c r="J218" s="126">
        <f t="shared" si="55"/>
        <v>98.539450774199551</v>
      </c>
    </row>
    <row r="219" spans="1:10" s="3" customFormat="1">
      <c r="A219" s="36" t="s">
        <v>277</v>
      </c>
      <c r="B219" s="34" t="s">
        <v>522</v>
      </c>
      <c r="C219" s="124">
        <v>227000</v>
      </c>
      <c r="D219" s="126">
        <v>875257.67</v>
      </c>
      <c r="E219" s="126">
        <f t="shared" si="56"/>
        <v>1102257.67</v>
      </c>
      <c r="F219" s="126">
        <v>185410</v>
      </c>
      <c r="G219" s="126">
        <v>866932.81</v>
      </c>
      <c r="H219" s="126">
        <f t="shared" si="58"/>
        <v>1052342.81</v>
      </c>
      <c r="I219" s="126">
        <f t="shared" si="57"/>
        <v>81.678414096916299</v>
      </c>
      <c r="J219" s="126">
        <f t="shared" si="55"/>
        <v>95.47157970785544</v>
      </c>
    </row>
    <row r="220" spans="1:10" s="3" customFormat="1" ht="24">
      <c r="A220" s="36" t="s">
        <v>785</v>
      </c>
      <c r="B220" s="34" t="s">
        <v>777</v>
      </c>
      <c r="C220" s="124">
        <v>259400</v>
      </c>
      <c r="D220" s="126">
        <v>69464.89</v>
      </c>
      <c r="E220" s="126">
        <f>SUM(C220:D220)</f>
        <v>328864.89</v>
      </c>
      <c r="F220" s="126">
        <v>246084.5</v>
      </c>
      <c r="G220" s="126">
        <v>68804.19</v>
      </c>
      <c r="H220" s="126">
        <f>SUM(F220:G220)</f>
        <v>314888.69</v>
      </c>
      <c r="I220" s="126">
        <f t="shared" si="57"/>
        <v>94.866808018504244</v>
      </c>
      <c r="J220" s="126">
        <f t="shared" si="55"/>
        <v>95.750169621329889</v>
      </c>
    </row>
    <row r="221" spans="1:10" s="3" customFormat="1" ht="24">
      <c r="A221" s="36" t="s">
        <v>810</v>
      </c>
      <c r="B221" s="34" t="s">
        <v>791</v>
      </c>
      <c r="C221" s="124">
        <v>35000</v>
      </c>
      <c r="D221" s="126">
        <v>125036.81</v>
      </c>
      <c r="E221" s="126">
        <f>SUM(C221:D221)</f>
        <v>160036.81</v>
      </c>
      <c r="F221" s="126">
        <v>12861.8</v>
      </c>
      <c r="G221" s="126">
        <v>123847.54</v>
      </c>
      <c r="H221" s="126">
        <f>SUM(F221:G221)</f>
        <v>136709.34</v>
      </c>
      <c r="I221" s="126">
        <f t="shared" si="57"/>
        <v>36.747999999999998</v>
      </c>
      <c r="J221" s="126">
        <f t="shared" si="55"/>
        <v>85.423684713535579</v>
      </c>
    </row>
    <row r="222" spans="1:10" s="3" customFormat="1">
      <c r="A222" s="36" t="s">
        <v>880</v>
      </c>
      <c r="B222" s="34" t="s">
        <v>879</v>
      </c>
      <c r="C222" s="124"/>
      <c r="D222" s="126">
        <v>41678.94</v>
      </c>
      <c r="E222" s="126">
        <f>SUM(C222:D222)</f>
        <v>41678.94</v>
      </c>
      <c r="F222" s="126"/>
      <c r="G222" s="126">
        <v>41282.51</v>
      </c>
      <c r="H222" s="126">
        <f>SUM(F222:G222)</f>
        <v>41282.51</v>
      </c>
      <c r="I222" s="126" t="str">
        <f t="shared" si="57"/>
        <v/>
      </c>
      <c r="J222" s="126">
        <f t="shared" si="55"/>
        <v>99.048848171282671</v>
      </c>
    </row>
    <row r="223" spans="1:10" s="3" customFormat="1">
      <c r="A223" s="36" t="s">
        <v>763</v>
      </c>
      <c r="B223" s="34" t="s">
        <v>124</v>
      </c>
      <c r="C223" s="124">
        <v>1776522</v>
      </c>
      <c r="D223" s="126"/>
      <c r="E223" s="126">
        <f>SUM(C223:D223)</f>
        <v>1776522</v>
      </c>
      <c r="F223" s="126">
        <v>1702245.59</v>
      </c>
      <c r="G223" s="126"/>
      <c r="H223" s="126">
        <f>SUM(F223:G223)</f>
        <v>1702245.59</v>
      </c>
      <c r="I223" s="126">
        <f t="shared" si="57"/>
        <v>95.818998582623806</v>
      </c>
      <c r="J223" s="126">
        <f t="shared" si="55"/>
        <v>95.818998582623806</v>
      </c>
    </row>
    <row r="224" spans="1:10" s="3" customFormat="1" ht="4.5" customHeight="1">
      <c r="A224" s="36"/>
      <c r="B224" s="34"/>
      <c r="C224" s="126"/>
      <c r="D224" s="126"/>
      <c r="E224" s="126"/>
      <c r="F224" s="126"/>
      <c r="G224" s="126"/>
      <c r="H224" s="126"/>
      <c r="I224" s="126" t="str">
        <f t="shared" si="57"/>
        <v/>
      </c>
      <c r="J224" s="126" t="str">
        <f t="shared" si="55"/>
        <v/>
      </c>
    </row>
    <row r="225" spans="1:10" s="11" customFormat="1" ht="12.75">
      <c r="A225" s="235" t="s">
        <v>931</v>
      </c>
      <c r="B225" s="50" t="s">
        <v>242</v>
      </c>
      <c r="C225" s="247">
        <f>SUM(C227:C243)</f>
        <v>446842143</v>
      </c>
      <c r="D225" s="127">
        <f>SUM(D227:D243)</f>
        <v>7729080.9200000009</v>
      </c>
      <c r="E225" s="247">
        <f>SUM(C225:D225)</f>
        <v>454571223.92000002</v>
      </c>
      <c r="F225" s="247">
        <f>SUM(F227:F243)</f>
        <v>443965573.59000003</v>
      </c>
      <c r="G225" s="127">
        <f>SUM(G227:G243)</f>
        <v>7655567.1899999995</v>
      </c>
      <c r="H225" s="247">
        <f>SUM(F225:G225)</f>
        <v>451621140.78000003</v>
      </c>
      <c r="I225" s="247">
        <f t="shared" si="57"/>
        <v>99.356244827158122</v>
      </c>
      <c r="J225" s="247">
        <f t="shared" si="55"/>
        <v>99.351018501664072</v>
      </c>
    </row>
    <row r="226" spans="1:10" s="3" customFormat="1">
      <c r="A226" s="36" t="s">
        <v>244</v>
      </c>
      <c r="B226" s="34"/>
      <c r="C226" s="132">
        <f>SUM(C227:C241)</f>
        <v>443436106</v>
      </c>
      <c r="D226" s="128">
        <f>SUM(D227:D241)</f>
        <v>7729080.9200000009</v>
      </c>
      <c r="E226" s="132">
        <f>SUM(C226:D226)</f>
        <v>451165186.92000002</v>
      </c>
      <c r="F226" s="132">
        <f>SUM(F227:F241)</f>
        <v>440571116.44</v>
      </c>
      <c r="G226" s="128">
        <f>SUM(G227:G241)</f>
        <v>7655567.1899999995</v>
      </c>
      <c r="H226" s="132">
        <f>SUM(F226:G226)</f>
        <v>448226683.63</v>
      </c>
      <c r="I226" s="132">
        <f t="shared" si="57"/>
        <v>99.353911528349926</v>
      </c>
      <c r="J226" s="132">
        <f t="shared" si="55"/>
        <v>99.348685719733723</v>
      </c>
    </row>
    <row r="227" spans="1:10" s="3" customFormat="1">
      <c r="A227" s="36" t="s">
        <v>523</v>
      </c>
      <c r="B227" s="34">
        <v>0</v>
      </c>
      <c r="C227" s="129"/>
      <c r="D227" s="129">
        <v>872895.86</v>
      </c>
      <c r="E227" s="132">
        <f>SUM(C227:D227)</f>
        <v>872895.86</v>
      </c>
      <c r="F227" s="129"/>
      <c r="G227" s="129">
        <v>864593.49</v>
      </c>
      <c r="H227" s="132">
        <f>SUM(F227:G227)</f>
        <v>864593.49</v>
      </c>
      <c r="I227" s="132" t="str">
        <f t="shared" si="57"/>
        <v/>
      </c>
      <c r="J227" s="132">
        <f t="shared" si="55"/>
        <v>99.048870503292335</v>
      </c>
    </row>
    <row r="228" spans="1:10" s="3" customFormat="1" ht="12.75" customHeight="1">
      <c r="A228" s="36" t="s">
        <v>35</v>
      </c>
      <c r="B228" s="42" t="s">
        <v>664</v>
      </c>
      <c r="C228" s="126">
        <v>789196</v>
      </c>
      <c r="D228" s="126">
        <v>930829.58</v>
      </c>
      <c r="E228" s="132">
        <f t="shared" ref="E228:E240" si="59">SUM(C228:D228)</f>
        <v>1720025.58</v>
      </c>
      <c r="F228" s="126">
        <v>674201.47</v>
      </c>
      <c r="G228" s="126">
        <v>921976.17</v>
      </c>
      <c r="H228" s="132">
        <f t="shared" ref="H228:H240" si="60">SUM(F228:G228)</f>
        <v>1596177.6400000001</v>
      </c>
      <c r="I228" s="132">
        <f t="shared" si="57"/>
        <v>85.428901058799084</v>
      </c>
      <c r="J228" s="132">
        <f t="shared" si="55"/>
        <v>92.799645456435599</v>
      </c>
    </row>
    <row r="229" spans="1:10" s="3" customFormat="1">
      <c r="A229" s="36" t="s">
        <v>681</v>
      </c>
      <c r="B229" s="42" t="s">
        <v>682</v>
      </c>
      <c r="C229" s="126"/>
      <c r="D229" s="126">
        <v>208394.68</v>
      </c>
      <c r="E229" s="132">
        <f t="shared" si="59"/>
        <v>208394.68</v>
      </c>
      <c r="F229" s="126"/>
      <c r="G229" s="126">
        <v>206412.57</v>
      </c>
      <c r="H229" s="132">
        <f t="shared" si="60"/>
        <v>206412.57</v>
      </c>
      <c r="I229" s="132" t="str">
        <f t="shared" si="57"/>
        <v/>
      </c>
      <c r="J229" s="132">
        <f t="shared" si="55"/>
        <v>99.048867274346932</v>
      </c>
    </row>
    <row r="230" spans="1:10" s="3" customFormat="1">
      <c r="A230" s="36" t="s">
        <v>36</v>
      </c>
      <c r="B230" s="42" t="s">
        <v>512</v>
      </c>
      <c r="C230" s="126">
        <v>4530066</v>
      </c>
      <c r="D230" s="126">
        <v>1354565.44</v>
      </c>
      <c r="E230" s="132">
        <f t="shared" si="59"/>
        <v>5884631.4399999995</v>
      </c>
      <c r="F230" s="126">
        <v>4407494.76</v>
      </c>
      <c r="G230" s="126">
        <v>1341681.74</v>
      </c>
      <c r="H230" s="132">
        <f t="shared" si="60"/>
        <v>5749176.5</v>
      </c>
      <c r="I230" s="132">
        <f t="shared" si="57"/>
        <v>97.294272533777644</v>
      </c>
      <c r="J230" s="132">
        <f t="shared" si="55"/>
        <v>97.698157626673733</v>
      </c>
    </row>
    <row r="231" spans="1:10" s="3" customFormat="1">
      <c r="A231" s="36" t="s">
        <v>739</v>
      </c>
      <c r="B231" s="42" t="s">
        <v>738</v>
      </c>
      <c r="C231" s="126">
        <v>412416</v>
      </c>
      <c r="D231" s="126">
        <v>229234.14</v>
      </c>
      <c r="E231" s="132">
        <f t="shared" si="59"/>
        <v>641650.14</v>
      </c>
      <c r="F231" s="126">
        <v>412414.9</v>
      </c>
      <c r="G231" s="126">
        <v>227053.83</v>
      </c>
      <c r="H231" s="132">
        <f t="shared" si="60"/>
        <v>639468.73</v>
      </c>
      <c r="I231" s="132">
        <f t="shared" si="57"/>
        <v>99.999733279019239</v>
      </c>
      <c r="J231" s="132">
        <f t="shared" si="55"/>
        <v>99.660031243817699</v>
      </c>
    </row>
    <row r="232" spans="1:10" s="3" customFormat="1">
      <c r="A232" s="36" t="s">
        <v>679</v>
      </c>
      <c r="B232" s="42" t="s">
        <v>680</v>
      </c>
      <c r="C232" s="126">
        <v>341759</v>
      </c>
      <c r="D232" s="126">
        <v>138929.79</v>
      </c>
      <c r="E232" s="132">
        <f t="shared" si="59"/>
        <v>480688.79000000004</v>
      </c>
      <c r="F232" s="126">
        <v>341757.38</v>
      </c>
      <c r="G232" s="126">
        <v>137608.38</v>
      </c>
      <c r="H232" s="132">
        <f t="shared" si="60"/>
        <v>479365.76</v>
      </c>
      <c r="I232" s="132">
        <f t="shared" si="57"/>
        <v>99.999525981759078</v>
      </c>
      <c r="J232" s="132">
        <f t="shared" si="55"/>
        <v>99.724763708344426</v>
      </c>
    </row>
    <row r="233" spans="1:10" s="3" customFormat="1">
      <c r="A233" s="36" t="s">
        <v>366</v>
      </c>
      <c r="B233" s="42" t="s">
        <v>432</v>
      </c>
      <c r="C233" s="126">
        <v>336297293</v>
      </c>
      <c r="D233" s="126">
        <v>652970.01</v>
      </c>
      <c r="E233" s="132">
        <f t="shared" si="59"/>
        <v>336950263.00999999</v>
      </c>
      <c r="F233" s="126">
        <v>336233632.56</v>
      </c>
      <c r="G233" s="126">
        <v>646759.4</v>
      </c>
      <c r="H233" s="132">
        <f t="shared" si="60"/>
        <v>336880391.95999998</v>
      </c>
      <c r="I233" s="132">
        <f t="shared" si="57"/>
        <v>99.981070189583718</v>
      </c>
      <c r="J233" s="132">
        <f t="shared" si="55"/>
        <v>99.979263690321574</v>
      </c>
    </row>
    <row r="234" spans="1:10" s="3" customFormat="1">
      <c r="A234" s="36" t="s">
        <v>365</v>
      </c>
      <c r="B234" s="42" t="s">
        <v>513</v>
      </c>
      <c r="C234" s="126">
        <v>92464749</v>
      </c>
      <c r="D234" s="126">
        <v>986401.5</v>
      </c>
      <c r="E234" s="132">
        <f t="shared" si="59"/>
        <v>93451150.5</v>
      </c>
      <c r="F234" s="126">
        <v>92460093.640000001</v>
      </c>
      <c r="G234" s="126">
        <v>977019.52</v>
      </c>
      <c r="H234" s="132">
        <f t="shared" si="60"/>
        <v>93437113.159999996</v>
      </c>
      <c r="I234" s="132">
        <f t="shared" si="57"/>
        <v>99.994965259679674</v>
      </c>
      <c r="J234" s="132">
        <f t="shared" si="55"/>
        <v>99.984978954325442</v>
      </c>
    </row>
    <row r="235" spans="1:10" s="3" customFormat="1">
      <c r="A235" s="36" t="s">
        <v>1049</v>
      </c>
      <c r="B235" s="42" t="s">
        <v>109</v>
      </c>
      <c r="C235" s="126">
        <f>31353+2176428</f>
        <v>2207781</v>
      </c>
      <c r="D235" s="126">
        <f>486254.26+263966.6</f>
        <v>750220.86</v>
      </c>
      <c r="E235" s="132">
        <f t="shared" si="59"/>
        <v>2958001.86</v>
      </c>
      <c r="F235" s="126">
        <f>2027352.1+2128.64</f>
        <v>2029480.74</v>
      </c>
      <c r="G235" s="126">
        <f>481629.34+261455.93</f>
        <v>743085.27</v>
      </c>
      <c r="H235" s="132">
        <f t="shared" si="60"/>
        <v>2772566.01</v>
      </c>
      <c r="I235" s="132">
        <f t="shared" si="57"/>
        <v>91.924006049513068</v>
      </c>
      <c r="J235" s="132">
        <f t="shared" si="55"/>
        <v>93.731043495692717</v>
      </c>
    </row>
    <row r="236" spans="1:10" s="3" customFormat="1">
      <c r="A236" s="36" t="s">
        <v>107</v>
      </c>
      <c r="B236" s="42" t="s">
        <v>108</v>
      </c>
      <c r="C236" s="126">
        <v>225700</v>
      </c>
      <c r="D236" s="126">
        <v>173662.24</v>
      </c>
      <c r="E236" s="132">
        <f t="shared" si="59"/>
        <v>399362.24</v>
      </c>
      <c r="F236" s="126">
        <v>92880.04</v>
      </c>
      <c r="G236" s="126">
        <v>172010.48</v>
      </c>
      <c r="H236" s="132">
        <f t="shared" si="60"/>
        <v>264890.52</v>
      </c>
      <c r="I236" s="132">
        <f t="shared" si="57"/>
        <v>41.151989366415592</v>
      </c>
      <c r="J236" s="132">
        <f t="shared" si="55"/>
        <v>66.328383975410404</v>
      </c>
    </row>
    <row r="237" spans="1:10" s="3" customFormat="1" ht="24">
      <c r="A237" s="36" t="s">
        <v>654</v>
      </c>
      <c r="B237" s="42" t="s">
        <v>640</v>
      </c>
      <c r="C237" s="126">
        <v>470000</v>
      </c>
      <c r="D237" s="126">
        <v>243127.13</v>
      </c>
      <c r="E237" s="132">
        <f t="shared" si="59"/>
        <v>713127.13</v>
      </c>
      <c r="F237" s="126">
        <v>79960.28</v>
      </c>
      <c r="G237" s="126">
        <v>240814.67</v>
      </c>
      <c r="H237" s="132">
        <f t="shared" si="60"/>
        <v>320774.95</v>
      </c>
      <c r="I237" s="132">
        <f t="shared" si="57"/>
        <v>17.012825531914892</v>
      </c>
      <c r="J237" s="132">
        <f t="shared" si="55"/>
        <v>44.981453727612362</v>
      </c>
    </row>
    <row r="238" spans="1:10" s="3" customFormat="1" ht="24">
      <c r="A238" s="36" t="s">
        <v>817</v>
      </c>
      <c r="B238" s="42" t="s">
        <v>818</v>
      </c>
      <c r="C238" s="126">
        <v>186580</v>
      </c>
      <c r="D238" s="126">
        <v>555719.15</v>
      </c>
      <c r="E238" s="132">
        <f t="shared" si="59"/>
        <v>742299.15</v>
      </c>
      <c r="F238" s="126">
        <v>99481.36</v>
      </c>
      <c r="G238" s="126">
        <v>550433.53</v>
      </c>
      <c r="H238" s="132">
        <f t="shared" si="60"/>
        <v>649914.89</v>
      </c>
      <c r="I238" s="132">
        <f t="shared" si="57"/>
        <v>53.318340658162725</v>
      </c>
      <c r="J238" s="132">
        <f t="shared" si="55"/>
        <v>87.554308798548391</v>
      </c>
    </row>
    <row r="239" spans="1:10" s="3" customFormat="1">
      <c r="A239" s="319" t="s">
        <v>937</v>
      </c>
      <c r="B239" s="42" t="s">
        <v>936</v>
      </c>
      <c r="C239" s="126">
        <v>29400</v>
      </c>
      <c r="D239" s="126">
        <v>27785.96</v>
      </c>
      <c r="E239" s="132">
        <f t="shared" si="59"/>
        <v>57185.96</v>
      </c>
      <c r="F239" s="126">
        <v>19475.509999999998</v>
      </c>
      <c r="G239" s="126">
        <v>27521.68</v>
      </c>
      <c r="H239" s="132">
        <f t="shared" si="60"/>
        <v>46997.19</v>
      </c>
      <c r="I239" s="132">
        <f t="shared" si="57"/>
        <v>66.243231292516995</v>
      </c>
      <c r="J239" s="132">
        <f t="shared" si="55"/>
        <v>82.183091793859901</v>
      </c>
    </row>
    <row r="240" spans="1:10" s="3" customFormat="1">
      <c r="A240" s="319" t="s">
        <v>939</v>
      </c>
      <c r="B240" s="42" t="s">
        <v>938</v>
      </c>
      <c r="C240" s="126">
        <v>4920000</v>
      </c>
      <c r="D240" s="126">
        <v>48625.43</v>
      </c>
      <c r="E240" s="132">
        <f t="shared" si="59"/>
        <v>4968625.43</v>
      </c>
      <c r="F240" s="126">
        <v>3159730.3</v>
      </c>
      <c r="G240" s="126">
        <v>48162.93</v>
      </c>
      <c r="H240" s="132">
        <f t="shared" si="60"/>
        <v>3207893.23</v>
      </c>
      <c r="I240" s="132">
        <f t="shared" si="57"/>
        <v>64.222160569105696</v>
      </c>
      <c r="J240" s="132">
        <f t="shared" si="55"/>
        <v>64.562991821261122</v>
      </c>
    </row>
    <row r="241" spans="1:10" s="3" customFormat="1">
      <c r="A241" s="36" t="s">
        <v>904</v>
      </c>
      <c r="B241" s="42" t="s">
        <v>486</v>
      </c>
      <c r="C241" s="126">
        <v>561166</v>
      </c>
      <c r="D241" s="126">
        <v>555719.15</v>
      </c>
      <c r="E241" s="132">
        <f>SUM(C241:D241)</f>
        <v>1116885.1499999999</v>
      </c>
      <c r="F241" s="126">
        <v>560513.5</v>
      </c>
      <c r="G241" s="126">
        <v>550433.53</v>
      </c>
      <c r="H241" s="132">
        <f>SUM(F241:G241)</f>
        <v>1110947.03</v>
      </c>
      <c r="I241" s="132">
        <f t="shared" si="57"/>
        <v>99.883724245588638</v>
      </c>
      <c r="J241" s="132">
        <f t="shared" si="55"/>
        <v>99.468332084100155</v>
      </c>
    </row>
    <row r="242" spans="1:10" s="3" customFormat="1">
      <c r="A242" s="36" t="s">
        <v>1050</v>
      </c>
      <c r="B242" s="42" t="s">
        <v>780</v>
      </c>
      <c r="C242" s="126">
        <v>112081</v>
      </c>
      <c r="D242" s="126"/>
      <c r="E242" s="132">
        <f t="shared" ref="E242" si="61">SUM(C242:D242)</f>
        <v>112081</v>
      </c>
      <c r="F242" s="126">
        <v>112079.91</v>
      </c>
      <c r="G242" s="126"/>
      <c r="H242" s="132">
        <f t="shared" ref="H242:H243" si="62">SUM(F242:G242)</f>
        <v>112079.91</v>
      </c>
      <c r="I242" s="132">
        <f t="shared" ref="I242" si="63">IF(C242&lt;&gt;0,IF(F242&lt;&gt;0,F242/C242*100,""),"")</f>
        <v>99.999027489048103</v>
      </c>
      <c r="J242" s="132">
        <f t="shared" ref="J242" si="64">IF(E242&lt;&gt;0,IF(H242&lt;&gt;0,H242/E242*100,""),"")</f>
        <v>99.999027489048103</v>
      </c>
    </row>
    <row r="243" spans="1:10" s="3" customFormat="1">
      <c r="A243" s="36" t="s">
        <v>763</v>
      </c>
      <c r="B243" s="42" t="s">
        <v>124</v>
      </c>
      <c r="C243" s="126">
        <f>3406037-112081</f>
        <v>3293956</v>
      </c>
      <c r="D243" s="126"/>
      <c r="E243" s="132">
        <f>SUM(C243:D243)</f>
        <v>3293956</v>
      </c>
      <c r="F243" s="126">
        <v>3282377.24</v>
      </c>
      <c r="G243" s="126"/>
      <c r="H243" s="132">
        <f t="shared" si="62"/>
        <v>3282377.24</v>
      </c>
      <c r="I243" s="132">
        <f t="shared" ref="I243:I244" si="65">IF(C243&lt;&gt;0,IF(F243&lt;&gt;0,F243/C243*100,""),"")</f>
        <v>99.648484679212473</v>
      </c>
      <c r="J243" s="132">
        <f t="shared" ref="J243:J244" si="66">IF(E243&lt;&gt;0,IF(H243&lt;&gt;0,H243/E243*100,""),"")</f>
        <v>99.648484679212473</v>
      </c>
    </row>
    <row r="244" spans="1:10" s="3" customFormat="1" ht="2.4500000000000002" customHeight="1">
      <c r="A244" s="315"/>
      <c r="B244" s="245"/>
      <c r="C244" s="223"/>
      <c r="D244" s="223"/>
      <c r="E244" s="316"/>
      <c r="F244" s="223"/>
      <c r="G244" s="223"/>
      <c r="H244" s="316"/>
      <c r="I244" s="316" t="str">
        <f t="shared" si="65"/>
        <v/>
      </c>
      <c r="J244" s="316" t="str">
        <f t="shared" si="66"/>
        <v/>
      </c>
    </row>
    <row r="245" spans="1:10" s="24" customFormat="1" ht="12.75">
      <c r="A245" s="253" t="s">
        <v>43</v>
      </c>
      <c r="B245" s="52" t="s">
        <v>242</v>
      </c>
      <c r="C245" s="123">
        <f>SUM(C248:C253)</f>
        <v>7912500</v>
      </c>
      <c r="D245" s="123">
        <f>SUM(D247:D252)</f>
        <v>6622366.2400000002</v>
      </c>
      <c r="E245" s="123">
        <f t="shared" ref="E245:E253" si="67">SUM(C245:D245)</f>
        <v>14534866.24</v>
      </c>
      <c r="F245" s="123">
        <f>SUM(F248:F253)</f>
        <v>7810453.5600000005</v>
      </c>
      <c r="G245" s="123">
        <f>SUM(G247:G252)</f>
        <v>6559378.8100000005</v>
      </c>
      <c r="H245" s="123">
        <f>SUM(F245:G245)</f>
        <v>14369832.370000001</v>
      </c>
      <c r="I245" s="123">
        <f t="shared" si="57"/>
        <v>98.710313554502378</v>
      </c>
      <c r="J245" s="123">
        <f t="shared" si="55"/>
        <v>98.864565608826695</v>
      </c>
    </row>
    <row r="246" spans="1:10" s="6" customFormat="1" hidden="1">
      <c r="A246" s="39" t="s">
        <v>244</v>
      </c>
      <c r="B246" s="40"/>
      <c r="C246" s="246">
        <f>SUM(C247:C252)</f>
        <v>7912500</v>
      </c>
      <c r="D246" s="246">
        <f>SUM(D247:D252)</f>
        <v>6622366.2400000002</v>
      </c>
      <c r="E246" s="246">
        <f>SUM(C246:D246)</f>
        <v>14534866.24</v>
      </c>
      <c r="F246" s="246">
        <f>SUM(F247:F252)</f>
        <v>7810453.5600000005</v>
      </c>
      <c r="G246" s="246">
        <f>SUM(G247:G252)</f>
        <v>6559378.8100000005</v>
      </c>
      <c r="H246" s="246">
        <f>SUM(F246:G246)</f>
        <v>14369832.370000001</v>
      </c>
      <c r="I246" s="246">
        <f t="shared" si="57"/>
        <v>98.710313554502378</v>
      </c>
      <c r="J246" s="246">
        <f t="shared" si="55"/>
        <v>98.864565608826695</v>
      </c>
    </row>
    <row r="247" spans="1:10" s="6" customFormat="1">
      <c r="A247" s="41" t="s">
        <v>523</v>
      </c>
      <c r="B247" s="42">
        <v>0</v>
      </c>
      <c r="C247" s="126"/>
      <c r="D247" s="126">
        <v>1204104.48</v>
      </c>
      <c r="E247" s="130">
        <f t="shared" si="67"/>
        <v>1204104.48</v>
      </c>
      <c r="F247" s="126"/>
      <c r="G247" s="126">
        <v>1192651.8700000001</v>
      </c>
      <c r="H247" s="130">
        <f t="shared" ref="H247:H252" si="68">SUM(F247:G247)</f>
        <v>1192651.8700000001</v>
      </c>
      <c r="I247" s="130" t="str">
        <f t="shared" si="57"/>
        <v/>
      </c>
      <c r="J247" s="130">
        <f t="shared" si="55"/>
        <v>99.048869081526888</v>
      </c>
    </row>
    <row r="248" spans="1:10" s="6" customFormat="1">
      <c r="A248" s="41" t="s">
        <v>162</v>
      </c>
      <c r="B248" s="42" t="s">
        <v>580</v>
      </c>
      <c r="C248" s="126">
        <v>112000</v>
      </c>
      <c r="D248" s="126">
        <v>1250368.1000000001</v>
      </c>
      <c r="E248" s="130">
        <f t="shared" si="67"/>
        <v>1362368.1</v>
      </c>
      <c r="F248" s="126">
        <v>104645.6</v>
      </c>
      <c r="G248" s="126">
        <v>1238475.45</v>
      </c>
      <c r="H248" s="130">
        <f t="shared" si="68"/>
        <v>1343121.05</v>
      </c>
      <c r="I248" s="130">
        <f t="shared" si="57"/>
        <v>93.43357142857144</v>
      </c>
      <c r="J248" s="130">
        <f t="shared" si="55"/>
        <v>98.587235711112143</v>
      </c>
    </row>
    <row r="249" spans="1:10" s="6" customFormat="1">
      <c r="A249" s="43" t="s">
        <v>50</v>
      </c>
      <c r="B249" s="42" t="s">
        <v>579</v>
      </c>
      <c r="C249" s="126">
        <v>3936800</v>
      </c>
      <c r="D249" s="126">
        <v>1389297.89</v>
      </c>
      <c r="E249" s="130">
        <f t="shared" si="67"/>
        <v>5326097.8899999997</v>
      </c>
      <c r="F249" s="126">
        <v>3886060.02</v>
      </c>
      <c r="G249" s="126">
        <v>1376083.83</v>
      </c>
      <c r="H249" s="130">
        <f t="shared" si="68"/>
        <v>5262143.8499999996</v>
      </c>
      <c r="I249" s="130">
        <f t="shared" si="57"/>
        <v>98.71113645600488</v>
      </c>
      <c r="J249" s="130">
        <f t="shared" si="55"/>
        <v>98.799232734342397</v>
      </c>
    </row>
    <row r="250" spans="1:10" s="6" customFormat="1">
      <c r="A250" s="43" t="s">
        <v>51</v>
      </c>
      <c r="B250" s="42" t="s">
        <v>623</v>
      </c>
      <c r="C250" s="126">
        <v>1795500</v>
      </c>
      <c r="D250" s="126">
        <v>1806087.25</v>
      </c>
      <c r="E250" s="130">
        <f t="shared" si="67"/>
        <v>3601587.25</v>
      </c>
      <c r="F250" s="126">
        <v>1776384</v>
      </c>
      <c r="G250" s="126">
        <v>1788908.98</v>
      </c>
      <c r="H250" s="130">
        <f t="shared" si="68"/>
        <v>3565292.98</v>
      </c>
      <c r="I250" s="130">
        <f t="shared" si="57"/>
        <v>98.935338345864665</v>
      </c>
      <c r="J250" s="130">
        <f t="shared" si="55"/>
        <v>98.992270144225998</v>
      </c>
    </row>
    <row r="251" spans="1:10" s="6" customFormat="1">
      <c r="A251" s="43" t="s">
        <v>878</v>
      </c>
      <c r="B251" s="42" t="s">
        <v>877</v>
      </c>
      <c r="C251" s="126">
        <v>2068200</v>
      </c>
      <c r="D251" s="126">
        <v>972508.52</v>
      </c>
      <c r="E251" s="130">
        <f t="shared" si="67"/>
        <v>3040708.52</v>
      </c>
      <c r="F251" s="126">
        <v>2043363.94</v>
      </c>
      <c r="G251" s="126">
        <v>963258.68</v>
      </c>
      <c r="H251" s="130">
        <f t="shared" si="68"/>
        <v>3006622.62</v>
      </c>
      <c r="I251" s="130">
        <f t="shared" si="57"/>
        <v>98.799146117396759</v>
      </c>
      <c r="J251" s="130">
        <f t="shared" si="55"/>
        <v>98.879014552831919</v>
      </c>
    </row>
    <row r="252" spans="1:10" s="6" customFormat="1" hidden="1">
      <c r="A252" s="43" t="s">
        <v>902</v>
      </c>
      <c r="B252" s="42" t="s">
        <v>893</v>
      </c>
      <c r="C252" s="126"/>
      <c r="D252" s="126"/>
      <c r="E252" s="130">
        <f t="shared" si="67"/>
        <v>0</v>
      </c>
      <c r="F252" s="126"/>
      <c r="G252" s="126"/>
      <c r="H252" s="130">
        <f t="shared" si="68"/>
        <v>0</v>
      </c>
      <c r="I252" s="130" t="str">
        <f t="shared" si="57"/>
        <v/>
      </c>
      <c r="J252" s="130" t="str">
        <f t="shared" si="55"/>
        <v/>
      </c>
    </row>
    <row r="253" spans="1:10" s="6" customFormat="1" hidden="1">
      <c r="A253" s="174" t="s">
        <v>763</v>
      </c>
      <c r="B253" s="172" t="s">
        <v>124</v>
      </c>
      <c r="C253" s="126"/>
      <c r="D253" s="126"/>
      <c r="E253" s="130">
        <f t="shared" si="67"/>
        <v>0</v>
      </c>
      <c r="F253" s="126"/>
      <c r="G253" s="126"/>
      <c r="H253" s="130">
        <f>SUM(F253:G253)</f>
        <v>0</v>
      </c>
      <c r="I253" s="130" t="str">
        <f t="shared" si="57"/>
        <v/>
      </c>
      <c r="J253" s="130" t="str">
        <f t="shared" si="55"/>
        <v/>
      </c>
    </row>
    <row r="254" spans="1:10" s="5" customFormat="1" ht="5.25" customHeight="1">
      <c r="A254" s="44"/>
      <c r="B254" s="45"/>
      <c r="C254" s="135"/>
      <c r="D254" s="135"/>
      <c r="E254" s="135">
        <f>SUM(C254:D254)</f>
        <v>0</v>
      </c>
      <c r="F254" s="135"/>
      <c r="G254" s="135"/>
      <c r="H254" s="135">
        <f>SUM(F254:G254)</f>
        <v>0</v>
      </c>
      <c r="I254" s="135" t="str">
        <f t="shared" si="57"/>
        <v/>
      </c>
      <c r="J254" s="135" t="str">
        <f t="shared" si="55"/>
        <v/>
      </c>
    </row>
    <row r="255" spans="1:10" s="24" customFormat="1" ht="12.75">
      <c r="A255" s="253" t="s">
        <v>834</v>
      </c>
      <c r="B255" s="52" t="s">
        <v>242</v>
      </c>
      <c r="C255" s="123">
        <f>SUM(C257:C263)</f>
        <v>179782</v>
      </c>
      <c r="D255" s="123">
        <f>SUM(D257:D263)</f>
        <v>7305345.0799999991</v>
      </c>
      <c r="E255" s="123">
        <f>SUM(C255:D255)</f>
        <v>7485127.0799999991</v>
      </c>
      <c r="F255" s="123">
        <f>SUM(F257:F263)</f>
        <v>169901.27</v>
      </c>
      <c r="G255" s="123">
        <f>SUM(G257:G263)</f>
        <v>7235861.620000001</v>
      </c>
      <c r="H255" s="123">
        <f>SUM(F255:G255)</f>
        <v>7405762.8900000006</v>
      </c>
      <c r="I255" s="137">
        <f t="shared" si="57"/>
        <v>94.504049348655585</v>
      </c>
      <c r="J255" s="137">
        <f t="shared" si="55"/>
        <v>98.939708181948475</v>
      </c>
    </row>
    <row r="256" spans="1:10" s="6" customFormat="1" hidden="1">
      <c r="A256" s="39" t="s">
        <v>244</v>
      </c>
      <c r="B256" s="40"/>
      <c r="C256" s="246">
        <f>SUM(C257:C263)</f>
        <v>179782</v>
      </c>
      <c r="D256" s="246">
        <f>SUM(D257:D263)</f>
        <v>7305345.0799999991</v>
      </c>
      <c r="E256" s="246">
        <f>SUM(C256:D256)</f>
        <v>7485127.0799999991</v>
      </c>
      <c r="F256" s="246">
        <f>SUM(F257:F263)</f>
        <v>169901.27</v>
      </c>
      <c r="G256" s="246">
        <f>SUM(G257:G263)</f>
        <v>7235861.620000001</v>
      </c>
      <c r="H256" s="246">
        <f>SUM(F256:G256)</f>
        <v>7405762.8900000006</v>
      </c>
      <c r="I256" s="130">
        <f t="shared" si="57"/>
        <v>94.504049348655585</v>
      </c>
      <c r="J256" s="130">
        <f t="shared" si="55"/>
        <v>98.939708181948475</v>
      </c>
    </row>
    <row r="257" spans="1:11" s="6" customFormat="1">
      <c r="A257" s="41" t="s">
        <v>523</v>
      </c>
      <c r="B257" s="42">
        <v>0</v>
      </c>
      <c r="C257" s="126"/>
      <c r="D257" s="126">
        <v>555719.15</v>
      </c>
      <c r="E257" s="126">
        <f t="shared" ref="E257:E263" si="69">SUM(C257:D257)</f>
        <v>555719.15</v>
      </c>
      <c r="F257" s="126"/>
      <c r="G257" s="126">
        <v>550433.53</v>
      </c>
      <c r="H257" s="126">
        <f>SUM(F257:G257)</f>
        <v>550433.53</v>
      </c>
      <c r="I257" s="130" t="str">
        <f t="shared" si="57"/>
        <v/>
      </c>
      <c r="J257" s="130">
        <f t="shared" si="55"/>
        <v>99.048868479698783</v>
      </c>
    </row>
    <row r="258" spans="1:11" s="6" customFormat="1">
      <c r="A258" s="41" t="s">
        <v>1</v>
      </c>
      <c r="B258" s="42" t="s">
        <v>2</v>
      </c>
      <c r="C258" s="126">
        <v>179782</v>
      </c>
      <c r="D258" s="126">
        <v>2781374.37</v>
      </c>
      <c r="E258" s="126">
        <f t="shared" si="69"/>
        <v>2961156.37</v>
      </c>
      <c r="F258" s="126">
        <v>169901.27</v>
      </c>
      <c r="G258" s="126">
        <v>2754919.83</v>
      </c>
      <c r="H258" s="126">
        <f t="shared" ref="H258:H263" si="70">SUM(F258:G258)</f>
        <v>2924821.1</v>
      </c>
      <c r="I258" s="130">
        <f t="shared" si="57"/>
        <v>94.504049348655585</v>
      </c>
      <c r="J258" s="130">
        <f t="shared" si="55"/>
        <v>98.772936466033372</v>
      </c>
    </row>
    <row r="259" spans="1:11" s="6" customFormat="1">
      <c r="A259" s="41" t="s">
        <v>258</v>
      </c>
      <c r="B259" s="42" t="s">
        <v>553</v>
      </c>
      <c r="C259" s="126"/>
      <c r="D259" s="126">
        <v>1111438.31</v>
      </c>
      <c r="E259" s="126">
        <f t="shared" si="69"/>
        <v>1111438.31</v>
      </c>
      <c r="F259" s="126"/>
      <c r="G259" s="126">
        <v>1100867.07</v>
      </c>
      <c r="H259" s="126">
        <f t="shared" si="70"/>
        <v>1100867.07</v>
      </c>
      <c r="I259" s="130" t="str">
        <f t="shared" si="57"/>
        <v/>
      </c>
      <c r="J259" s="130">
        <f t="shared" si="55"/>
        <v>99.048868488256446</v>
      </c>
    </row>
    <row r="260" spans="1:11" s="6" customFormat="1">
      <c r="A260" s="41" t="s">
        <v>874</v>
      </c>
      <c r="B260" s="42" t="s">
        <v>554</v>
      </c>
      <c r="C260" s="126"/>
      <c r="D260" s="126">
        <v>694648.94</v>
      </c>
      <c r="E260" s="126">
        <f t="shared" si="69"/>
        <v>694648.94</v>
      </c>
      <c r="F260" s="126"/>
      <c r="G260" s="126">
        <v>688041.92</v>
      </c>
      <c r="H260" s="126">
        <f t="shared" si="70"/>
        <v>688041.92</v>
      </c>
      <c r="I260" s="130" t="str">
        <f t="shared" si="57"/>
        <v/>
      </c>
      <c r="J260" s="130">
        <f t="shared" si="55"/>
        <v>99.048869202909913</v>
      </c>
    </row>
    <row r="261" spans="1:11" s="6" customFormat="1">
      <c r="A261" s="41" t="s">
        <v>860</v>
      </c>
      <c r="B261" s="42" t="s">
        <v>859</v>
      </c>
      <c r="C261" s="126"/>
      <c r="D261" s="126">
        <v>68075.600000000006</v>
      </c>
      <c r="E261" s="126">
        <f t="shared" si="69"/>
        <v>68075.600000000006</v>
      </c>
      <c r="F261" s="126"/>
      <c r="G261" s="126">
        <v>67428.11</v>
      </c>
      <c r="H261" s="126">
        <f t="shared" si="70"/>
        <v>67428.11</v>
      </c>
      <c r="I261" s="130" t="str">
        <f t="shared" si="57"/>
        <v/>
      </c>
      <c r="J261" s="130">
        <f t="shared" si="55"/>
        <v>99.048866260451604</v>
      </c>
    </row>
    <row r="262" spans="1:11" s="6" customFormat="1">
      <c r="A262" s="41" t="s">
        <v>875</v>
      </c>
      <c r="B262" s="42" t="s">
        <v>876</v>
      </c>
      <c r="C262" s="126"/>
      <c r="D262" s="126">
        <v>2026013.11</v>
      </c>
      <c r="E262" s="130">
        <f t="shared" si="69"/>
        <v>2026013.11</v>
      </c>
      <c r="F262" s="126"/>
      <c r="G262" s="126">
        <v>2006743.05</v>
      </c>
      <c r="H262" s="126">
        <f t="shared" si="70"/>
        <v>2006743.05</v>
      </c>
      <c r="I262" s="130" t="str">
        <f t="shared" si="57"/>
        <v/>
      </c>
      <c r="J262" s="130">
        <f t="shared" si="55"/>
        <v>99.048867951303635</v>
      </c>
    </row>
    <row r="263" spans="1:11" s="6" customFormat="1" ht="27" customHeight="1">
      <c r="A263" s="41" t="s">
        <v>926</v>
      </c>
      <c r="B263" s="42" t="s">
        <v>925</v>
      </c>
      <c r="C263" s="126"/>
      <c r="D263" s="126">
        <v>68075.600000000006</v>
      </c>
      <c r="E263" s="130">
        <f t="shared" si="69"/>
        <v>68075.600000000006</v>
      </c>
      <c r="F263" s="126"/>
      <c r="G263" s="126">
        <v>67428.11</v>
      </c>
      <c r="H263" s="126">
        <f t="shared" si="70"/>
        <v>67428.11</v>
      </c>
      <c r="I263" s="130" t="str">
        <f t="shared" si="57"/>
        <v/>
      </c>
      <c r="J263" s="130">
        <f t="shared" si="55"/>
        <v>99.048866260451604</v>
      </c>
    </row>
    <row r="264" spans="1:11" s="6" customFormat="1" ht="3" customHeight="1">
      <c r="A264" s="41"/>
      <c r="B264" s="42"/>
      <c r="C264" s="126"/>
      <c r="D264" s="126"/>
      <c r="E264" s="130"/>
      <c r="F264" s="126"/>
      <c r="G264" s="126"/>
      <c r="H264" s="130"/>
      <c r="I264" s="130" t="str">
        <f t="shared" si="57"/>
        <v/>
      </c>
      <c r="J264" s="130" t="str">
        <f t="shared" si="55"/>
        <v/>
      </c>
    </row>
    <row r="265" spans="1:11" s="11" customFormat="1" ht="16.5" customHeight="1">
      <c r="A265" s="47" t="s">
        <v>159</v>
      </c>
      <c r="B265" s="50" t="s">
        <v>242</v>
      </c>
      <c r="C265" s="123">
        <f>SUM(C267:C279)</f>
        <v>21585500</v>
      </c>
      <c r="D265" s="123">
        <f>SUM(D267:D279)</f>
        <v>10953780.259999998</v>
      </c>
      <c r="E265" s="247">
        <f>SUM(C265:D265)</f>
        <v>32539280.259999998</v>
      </c>
      <c r="F265" s="123">
        <f>SUM(F267:F279)</f>
        <v>21408122.049999997</v>
      </c>
      <c r="G265" s="123">
        <f>SUM(G267:G279)</f>
        <v>10849595.369999999</v>
      </c>
      <c r="H265" s="247">
        <f>SUM(F265:G265)</f>
        <v>32257717.419999994</v>
      </c>
      <c r="I265" s="254">
        <f t="shared" si="57"/>
        <v>99.178254152092819</v>
      </c>
      <c r="J265" s="254">
        <f t="shared" si="55"/>
        <v>99.134698623478386</v>
      </c>
    </row>
    <row r="266" spans="1:11" s="3" customFormat="1">
      <c r="A266" s="54" t="s">
        <v>244</v>
      </c>
      <c r="B266" s="53"/>
      <c r="C266" s="128">
        <f>SUM(C267:C278)</f>
        <v>21530500</v>
      </c>
      <c r="D266" s="128">
        <f>SUM(D267:D278)</f>
        <v>10953780.259999998</v>
      </c>
      <c r="E266" s="240">
        <f>SUM(C266:D266)</f>
        <v>32484280.259999998</v>
      </c>
      <c r="F266" s="128">
        <f>SUM(F267:F278)</f>
        <v>21353141.049999997</v>
      </c>
      <c r="G266" s="128">
        <f>SUM(G267:G278)</f>
        <v>10849595.369999999</v>
      </c>
      <c r="H266" s="240">
        <f>SUM(F266:G266)</f>
        <v>32202736.419999994</v>
      </c>
      <c r="I266" s="240">
        <f t="shared" si="57"/>
        <v>99.176243236339133</v>
      </c>
      <c r="J266" s="240">
        <f t="shared" si="55"/>
        <v>99.133292048502966</v>
      </c>
      <c r="K266" s="14"/>
    </row>
    <row r="267" spans="1:11" s="3" customFormat="1">
      <c r="A267" s="36" t="s">
        <v>523</v>
      </c>
      <c r="B267" s="34">
        <v>0</v>
      </c>
      <c r="C267" s="129"/>
      <c r="D267" s="129">
        <v>1395271.7</v>
      </c>
      <c r="E267" s="132">
        <f>SUM(C267:D267)</f>
        <v>1395271.7</v>
      </c>
      <c r="F267" s="129"/>
      <c r="G267" s="129">
        <v>1382000.99</v>
      </c>
      <c r="H267" s="132">
        <f>SUM(F267:G267)</f>
        <v>1382000.99</v>
      </c>
      <c r="I267" s="132" t="str">
        <f t="shared" si="57"/>
        <v/>
      </c>
      <c r="J267" s="132">
        <f t="shared" si="55"/>
        <v>99.048879870494048</v>
      </c>
    </row>
    <row r="268" spans="1:11" s="3" customFormat="1">
      <c r="A268" s="36" t="s">
        <v>160</v>
      </c>
      <c r="B268" s="42" t="s">
        <v>487</v>
      </c>
      <c r="C268" s="126"/>
      <c r="D268" s="126">
        <v>1234807.82</v>
      </c>
      <c r="E268" s="132">
        <f t="shared" ref="E268:E272" si="71">SUM(C268:D268)</f>
        <v>1234807.82</v>
      </c>
      <c r="F268" s="126"/>
      <c r="G268" s="126">
        <v>1223063.31</v>
      </c>
      <c r="H268" s="132">
        <f t="shared" ref="H268:H272" si="72">SUM(F268:G268)</f>
        <v>1223063.31</v>
      </c>
      <c r="I268" s="132" t="str">
        <f t="shared" si="57"/>
        <v/>
      </c>
      <c r="J268" s="132">
        <f t="shared" si="55"/>
        <v>99.048879525236572</v>
      </c>
    </row>
    <row r="269" spans="1:11" s="12" customFormat="1">
      <c r="A269" s="36" t="s">
        <v>132</v>
      </c>
      <c r="B269" s="42" t="s">
        <v>488</v>
      </c>
      <c r="C269" s="126"/>
      <c r="D269" s="126">
        <v>3095634.46</v>
      </c>
      <c r="E269" s="132">
        <f t="shared" si="71"/>
        <v>3095634.46</v>
      </c>
      <c r="F269" s="126"/>
      <c r="G269" s="126">
        <v>3066190</v>
      </c>
      <c r="H269" s="132">
        <f t="shared" si="72"/>
        <v>3066190</v>
      </c>
      <c r="I269" s="132" t="str">
        <f t="shared" si="57"/>
        <v/>
      </c>
      <c r="J269" s="132">
        <f t="shared" si="55"/>
        <v>99.048839248287734</v>
      </c>
    </row>
    <row r="270" spans="1:11" s="12" customFormat="1">
      <c r="A270" s="36" t="s">
        <v>161</v>
      </c>
      <c r="B270" s="42" t="s">
        <v>489</v>
      </c>
      <c r="C270" s="126">
        <f>2520+6306+57000</f>
        <v>65826</v>
      </c>
      <c r="D270" s="255">
        <v>1742179.35</v>
      </c>
      <c r="E270" s="132">
        <f t="shared" si="71"/>
        <v>1808005.35</v>
      </c>
      <c r="F270" s="126">
        <v>64891.22</v>
      </c>
      <c r="G270" s="255">
        <v>1725609.13</v>
      </c>
      <c r="H270" s="132">
        <f t="shared" si="72"/>
        <v>1790500.3499999999</v>
      </c>
      <c r="I270" s="132">
        <f t="shared" si="57"/>
        <v>98.579922826846527</v>
      </c>
      <c r="J270" s="132">
        <f t="shared" si="55"/>
        <v>99.031805962299828</v>
      </c>
    </row>
    <row r="271" spans="1:11" s="12" customFormat="1">
      <c r="A271" s="36" t="s">
        <v>200</v>
      </c>
      <c r="B271" s="42" t="s">
        <v>490</v>
      </c>
      <c r="C271" s="126">
        <f>2500+14300000+4429250+23100+25000</f>
        <v>18779850</v>
      </c>
      <c r="D271" s="126">
        <v>1180486.28</v>
      </c>
      <c r="E271" s="132">
        <f t="shared" si="71"/>
        <v>19960336.280000001</v>
      </c>
      <c r="F271" s="126">
        <v>18767356.75</v>
      </c>
      <c r="G271" s="126">
        <v>1169258.43</v>
      </c>
      <c r="H271" s="132">
        <f t="shared" si="72"/>
        <v>19936615.18</v>
      </c>
      <c r="I271" s="132">
        <f t="shared" si="57"/>
        <v>99.933475240750056</v>
      </c>
      <c r="J271" s="132">
        <f t="shared" si="55"/>
        <v>99.88115881582732</v>
      </c>
    </row>
    <row r="272" spans="1:11" s="7" customFormat="1" ht="24">
      <c r="A272" s="41" t="s">
        <v>786</v>
      </c>
      <c r="B272" s="42" t="s">
        <v>485</v>
      </c>
      <c r="C272" s="126"/>
      <c r="D272" s="126">
        <v>1333309.03</v>
      </c>
      <c r="E272" s="132">
        <f t="shared" si="71"/>
        <v>1333309.03</v>
      </c>
      <c r="F272" s="126"/>
      <c r="G272" s="126">
        <v>1320627.6499999999</v>
      </c>
      <c r="H272" s="132">
        <f t="shared" si="72"/>
        <v>1320627.6499999999</v>
      </c>
      <c r="I272" s="132" t="str">
        <f t="shared" si="57"/>
        <v/>
      </c>
      <c r="J272" s="132">
        <f t="shared" si="55"/>
        <v>99.048879163444951</v>
      </c>
    </row>
    <row r="273" spans="1:10" s="7" customFormat="1">
      <c r="A273" s="36" t="s">
        <v>181</v>
      </c>
      <c r="B273" s="34" t="s">
        <v>391</v>
      </c>
      <c r="C273" s="124">
        <f>726500+640000+233000+276500+99900+94750+132850+258500</f>
        <v>2462000</v>
      </c>
      <c r="D273" s="126">
        <v>11531.17</v>
      </c>
      <c r="E273" s="129">
        <f t="shared" ref="E273:E279" si="73">SUM(C273:D273)</f>
        <v>2473531.17</v>
      </c>
      <c r="F273" s="126">
        <v>2299710.9500000002</v>
      </c>
      <c r="G273" s="126">
        <v>11421.5</v>
      </c>
      <c r="H273" s="129">
        <f t="shared" ref="H273:H279" si="74">SUM(F273:G273)</f>
        <v>2311132.4500000002</v>
      </c>
      <c r="I273" s="132">
        <f t="shared" si="57"/>
        <v>93.408243298131609</v>
      </c>
      <c r="J273" s="132">
        <f t="shared" si="55"/>
        <v>93.434539173403678</v>
      </c>
    </row>
    <row r="274" spans="1:10" s="7" customFormat="1">
      <c r="A274" s="36" t="s">
        <v>98</v>
      </c>
      <c r="B274" s="42" t="s">
        <v>99</v>
      </c>
      <c r="C274" s="126">
        <v>100300</v>
      </c>
      <c r="D274" s="126">
        <v>419151.12</v>
      </c>
      <c r="E274" s="129">
        <f t="shared" si="73"/>
        <v>519451.12</v>
      </c>
      <c r="F274" s="126">
        <v>99319.8</v>
      </c>
      <c r="G274" s="126">
        <v>415164.49</v>
      </c>
      <c r="H274" s="129">
        <f>SUM(F274:G274)</f>
        <v>514484.29</v>
      </c>
      <c r="I274" s="132">
        <f t="shared" si="57"/>
        <v>99.022731804586243</v>
      </c>
      <c r="J274" s="132">
        <f t="shared" ref="J274:J343" si="75">IF(E274&lt;&gt;0,IF(H274&lt;&gt;0,H274/E274*100,""),"")</f>
        <v>99.04383111157793</v>
      </c>
    </row>
    <row r="275" spans="1:10" s="7" customFormat="1">
      <c r="A275" s="36" t="s">
        <v>100</v>
      </c>
      <c r="B275" s="42" t="s">
        <v>101</v>
      </c>
      <c r="C275" s="126"/>
      <c r="D275" s="126">
        <v>246878.21</v>
      </c>
      <c r="E275" s="129">
        <f t="shared" si="73"/>
        <v>246878.21</v>
      </c>
      <c r="F275" s="126"/>
      <c r="G275" s="126">
        <v>244530.1</v>
      </c>
      <c r="H275" s="129">
        <f>SUM(F275:G275)</f>
        <v>244530.1</v>
      </c>
      <c r="I275" s="132" t="str">
        <f t="shared" ref="I275:I277" si="76">IF(C275&lt;&gt;0,IF(F275&lt;&gt;0,F275/C275*100,""),"")</f>
        <v/>
      </c>
      <c r="J275" s="132">
        <f t="shared" si="75"/>
        <v>99.048879202421318</v>
      </c>
    </row>
    <row r="276" spans="1:10" s="7" customFormat="1">
      <c r="A276" s="36" t="s">
        <v>8</v>
      </c>
      <c r="B276" s="42" t="s">
        <v>7</v>
      </c>
      <c r="C276" s="126">
        <v>42524</v>
      </c>
      <c r="D276" s="126"/>
      <c r="E276" s="129">
        <f t="shared" si="73"/>
        <v>42524</v>
      </c>
      <c r="F276" s="126">
        <v>42415.38</v>
      </c>
      <c r="G276" s="126"/>
      <c r="H276" s="129">
        <f>SUM(F276:G276)</f>
        <v>42415.38</v>
      </c>
      <c r="I276" s="132">
        <f t="shared" si="76"/>
        <v>99.744567773492605</v>
      </c>
      <c r="J276" s="132">
        <f t="shared" si="75"/>
        <v>99.744567773492605</v>
      </c>
    </row>
    <row r="277" spans="1:10" s="7" customFormat="1">
      <c r="A277" s="36" t="s">
        <v>912</v>
      </c>
      <c r="B277" s="42" t="s">
        <v>911</v>
      </c>
      <c r="C277" s="126"/>
      <c r="D277" s="126">
        <v>294531.12</v>
      </c>
      <c r="E277" s="129">
        <f t="shared" si="73"/>
        <v>294531.12</v>
      </c>
      <c r="F277" s="126"/>
      <c r="G277" s="126">
        <v>291729.77</v>
      </c>
      <c r="H277" s="129">
        <f>SUM(F277:G277)</f>
        <v>291729.77</v>
      </c>
      <c r="I277" s="132" t="str">
        <f t="shared" si="76"/>
        <v/>
      </c>
      <c r="J277" s="132">
        <f t="shared" si="75"/>
        <v>99.048878094783333</v>
      </c>
    </row>
    <row r="278" spans="1:10" s="3" customFormat="1">
      <c r="A278" s="36" t="s">
        <v>608</v>
      </c>
      <c r="B278" s="42" t="s">
        <v>609</v>
      </c>
      <c r="C278" s="126">
        <v>80000</v>
      </c>
      <c r="D278" s="126"/>
      <c r="E278" s="129">
        <f t="shared" si="73"/>
        <v>80000</v>
      </c>
      <c r="F278" s="126">
        <v>79446.95</v>
      </c>
      <c r="G278" s="126"/>
      <c r="H278" s="129">
        <f t="shared" si="74"/>
        <v>79446.95</v>
      </c>
      <c r="I278" s="132">
        <f t="shared" ref="I278:I345" si="77">IF(C278&lt;&gt;0,IF(F278&lt;&gt;0,F278/C278*100,""),"")</f>
        <v>99.308687499999991</v>
      </c>
      <c r="J278" s="132">
        <f t="shared" si="75"/>
        <v>99.308687499999991</v>
      </c>
    </row>
    <row r="279" spans="1:10" s="7" customFormat="1">
      <c r="A279" s="36" t="s">
        <v>763</v>
      </c>
      <c r="B279" s="42" t="s">
        <v>124</v>
      </c>
      <c r="C279" s="126">
        <v>55000</v>
      </c>
      <c r="D279" s="126"/>
      <c r="E279" s="129">
        <f t="shared" si="73"/>
        <v>55000</v>
      </c>
      <c r="F279" s="126">
        <v>54981</v>
      </c>
      <c r="G279" s="126"/>
      <c r="H279" s="129">
        <f t="shared" si="74"/>
        <v>54981</v>
      </c>
      <c r="I279" s="132">
        <f t="shared" si="77"/>
        <v>99.965454545454548</v>
      </c>
      <c r="J279" s="132">
        <f t="shared" si="75"/>
        <v>99.965454545454548</v>
      </c>
    </row>
    <row r="280" spans="1:10" s="7" customFormat="1" ht="6" customHeight="1">
      <c r="A280" s="36"/>
      <c r="B280" s="42"/>
      <c r="C280" s="126"/>
      <c r="D280" s="126"/>
      <c r="E280" s="129"/>
      <c r="F280" s="126"/>
      <c r="G280" s="126"/>
      <c r="H280" s="129"/>
      <c r="I280" s="129" t="str">
        <f t="shared" si="77"/>
        <v/>
      </c>
      <c r="J280" s="129" t="str">
        <f t="shared" si="75"/>
        <v/>
      </c>
    </row>
    <row r="281" spans="1:10" s="8" customFormat="1" ht="15.75" customHeight="1">
      <c r="A281" s="47" t="s">
        <v>137</v>
      </c>
      <c r="B281" s="62" t="s">
        <v>242</v>
      </c>
      <c r="C281" s="127">
        <f>SUM(C283:C294)</f>
        <v>119560292</v>
      </c>
      <c r="D281" s="127">
        <f>SUM(D283:D294)</f>
        <v>6072343.1999999993</v>
      </c>
      <c r="E281" s="137">
        <f t="shared" ref="E281:E295" si="78">SUM(C281:D281)</f>
        <v>125632635.2</v>
      </c>
      <c r="F281" s="127">
        <f>SUM(F283:F294)</f>
        <v>118450686.11000001</v>
      </c>
      <c r="G281" s="127">
        <f>SUM(G283:G294)</f>
        <v>6014587.2199999997</v>
      </c>
      <c r="H281" s="137">
        <f t="shared" ref="H281:H295" si="79">SUM(F281:G281)</f>
        <v>124465273.33000001</v>
      </c>
      <c r="I281" s="137">
        <f t="shared" si="77"/>
        <v>99.071927751732176</v>
      </c>
      <c r="J281" s="137">
        <f t="shared" si="75"/>
        <v>99.070813194245574</v>
      </c>
    </row>
    <row r="282" spans="1:10" s="8" customFormat="1" ht="12.75">
      <c r="A282" s="41" t="s">
        <v>244</v>
      </c>
      <c r="B282" s="42"/>
      <c r="C282" s="129">
        <f>SUM(C283:C292)</f>
        <v>58069388</v>
      </c>
      <c r="D282" s="129">
        <f>SUM(D283:D292)</f>
        <v>6072343.1999999993</v>
      </c>
      <c r="E282" s="126">
        <f t="shared" si="78"/>
        <v>64141731.200000003</v>
      </c>
      <c r="F282" s="129">
        <f>SUM(F283:F292)</f>
        <v>57892500.480000004</v>
      </c>
      <c r="G282" s="129">
        <f>SUM(G283:G292)</f>
        <v>6014587.2199999997</v>
      </c>
      <c r="H282" s="126">
        <f t="shared" si="79"/>
        <v>63907087.700000003</v>
      </c>
      <c r="I282" s="126">
        <f t="shared" si="77"/>
        <v>99.695385940695644</v>
      </c>
      <c r="J282" s="126">
        <f t="shared" si="75"/>
        <v>99.634179658686847</v>
      </c>
    </row>
    <row r="283" spans="1:10" s="8" customFormat="1" ht="12.75">
      <c r="A283" s="41" t="s">
        <v>613</v>
      </c>
      <c r="B283" s="42">
        <v>0</v>
      </c>
      <c r="C283" s="129"/>
      <c r="D283" s="129">
        <v>583505.1</v>
      </c>
      <c r="E283" s="126">
        <f t="shared" si="78"/>
        <v>583505.1</v>
      </c>
      <c r="F283" s="129"/>
      <c r="G283" s="129">
        <v>577955.19999999995</v>
      </c>
      <c r="H283" s="126">
        <f t="shared" si="79"/>
        <v>577955.19999999995</v>
      </c>
      <c r="I283" s="126" t="str">
        <f t="shared" ref="I283:I293" si="80">IF(C283&lt;&gt;0,IF(F283&lt;&gt;0,F283/C283*100,""),"")</f>
        <v/>
      </c>
      <c r="J283" s="126">
        <f t="shared" ref="J283:J293" si="81">IF(E283&lt;&gt;0,IF(H283&lt;&gt;0,H283/E283*100,""),"")</f>
        <v>99.048868638851644</v>
      </c>
    </row>
    <row r="284" spans="1:10" s="3" customFormat="1" ht="25.5" customHeight="1">
      <c r="A284" s="36" t="s">
        <v>941</v>
      </c>
      <c r="B284" s="34" t="s">
        <v>940</v>
      </c>
      <c r="C284" s="124">
        <v>44620</v>
      </c>
      <c r="D284" s="126">
        <v>41678.9</v>
      </c>
      <c r="E284" s="126">
        <f t="shared" si="78"/>
        <v>86298.9</v>
      </c>
      <c r="F284" s="126">
        <v>30609.279999999999</v>
      </c>
      <c r="G284" s="126">
        <v>41282.5</v>
      </c>
      <c r="H284" s="126">
        <f t="shared" si="79"/>
        <v>71891.78</v>
      </c>
      <c r="I284" s="126">
        <f t="shared" si="80"/>
        <v>68.599910354101297</v>
      </c>
      <c r="J284" s="126">
        <f t="shared" si="81"/>
        <v>83.305557776518597</v>
      </c>
    </row>
    <row r="285" spans="1:10" s="3" customFormat="1" ht="13.5" customHeight="1">
      <c r="A285" s="36" t="s">
        <v>943</v>
      </c>
      <c r="B285" s="34" t="s">
        <v>942</v>
      </c>
      <c r="C285" s="124">
        <v>1986000</v>
      </c>
      <c r="D285" s="126">
        <v>778006.8</v>
      </c>
      <c r="E285" s="126">
        <f t="shared" si="78"/>
        <v>2764006.8</v>
      </c>
      <c r="F285" s="126">
        <v>1973633.88</v>
      </c>
      <c r="G285" s="126">
        <v>770606.9</v>
      </c>
      <c r="H285" s="126">
        <f t="shared" si="79"/>
        <v>2744240.78</v>
      </c>
      <c r="I285" s="126">
        <f t="shared" si="80"/>
        <v>99.377335347432023</v>
      </c>
      <c r="J285" s="126">
        <f t="shared" si="81"/>
        <v>99.284878025625702</v>
      </c>
    </row>
    <row r="286" spans="1:10" s="3" customFormat="1" ht="13.5" customHeight="1">
      <c r="A286" s="36" t="s">
        <v>944</v>
      </c>
      <c r="B286" s="34" t="s">
        <v>434</v>
      </c>
      <c r="C286" s="124">
        <v>30627506</v>
      </c>
      <c r="D286" s="126">
        <v>1583799.6</v>
      </c>
      <c r="E286" s="126">
        <f t="shared" si="78"/>
        <v>32211305.600000001</v>
      </c>
      <c r="F286" s="126">
        <v>30577019.460000001</v>
      </c>
      <c r="G286" s="126">
        <v>1568735.56</v>
      </c>
      <c r="H286" s="126">
        <f t="shared" si="79"/>
        <v>32145755.02</v>
      </c>
      <c r="I286" s="126">
        <f t="shared" si="80"/>
        <v>99.835159480500963</v>
      </c>
      <c r="J286" s="126">
        <f t="shared" si="81"/>
        <v>99.796498220798597</v>
      </c>
    </row>
    <row r="287" spans="1:10" s="3" customFormat="1">
      <c r="A287" s="36" t="s">
        <v>678</v>
      </c>
      <c r="B287" s="34" t="s">
        <v>435</v>
      </c>
      <c r="C287" s="124">
        <v>14689500</v>
      </c>
      <c r="D287" s="126">
        <v>916936.6</v>
      </c>
      <c r="E287" s="126">
        <f t="shared" si="78"/>
        <v>15606436.6</v>
      </c>
      <c r="F287" s="126">
        <v>14642642.470000001</v>
      </c>
      <c r="G287" s="126">
        <v>908215.3</v>
      </c>
      <c r="H287" s="126">
        <f t="shared" si="79"/>
        <v>15550857.770000001</v>
      </c>
      <c r="I287" s="126">
        <f t="shared" si="80"/>
        <v>99.681013444977708</v>
      </c>
      <c r="J287" s="126">
        <f t="shared" si="81"/>
        <v>99.643872387883874</v>
      </c>
    </row>
    <row r="288" spans="1:10">
      <c r="A288" s="36" t="s">
        <v>745</v>
      </c>
      <c r="B288" s="34" t="s">
        <v>436</v>
      </c>
      <c r="C288" s="144">
        <v>4556286</v>
      </c>
      <c r="D288" s="138">
        <v>486254.25</v>
      </c>
      <c r="E288" s="126">
        <f t="shared" si="78"/>
        <v>5042540.25</v>
      </c>
      <c r="F288" s="138">
        <v>4540733.0999999996</v>
      </c>
      <c r="G288" s="138">
        <v>481629.3</v>
      </c>
      <c r="H288" s="126">
        <f t="shared" si="79"/>
        <v>5022362.3999999994</v>
      </c>
      <c r="I288" s="126">
        <f t="shared" si="80"/>
        <v>99.658649610669741</v>
      </c>
      <c r="J288" s="126">
        <f t="shared" si="81"/>
        <v>99.599847517330161</v>
      </c>
    </row>
    <row r="289" spans="1:10" s="3" customFormat="1">
      <c r="A289" s="36" t="s">
        <v>145</v>
      </c>
      <c r="B289" s="34" t="s">
        <v>437</v>
      </c>
      <c r="C289" s="124">
        <v>6053076</v>
      </c>
      <c r="D289" s="126">
        <v>534879.6</v>
      </c>
      <c r="E289" s="126">
        <f t="shared" si="78"/>
        <v>6587955.5999999996</v>
      </c>
      <c r="F289" s="126">
        <v>6016286.5700000003</v>
      </c>
      <c r="G289" s="126">
        <v>529792.28</v>
      </c>
      <c r="H289" s="126">
        <f t="shared" si="79"/>
        <v>6546078.8500000006</v>
      </c>
      <c r="I289" s="126">
        <f t="shared" si="80"/>
        <v>99.392219261743946</v>
      </c>
      <c r="J289" s="126">
        <f t="shared" si="81"/>
        <v>99.364343773051559</v>
      </c>
    </row>
    <row r="290" spans="1:10" s="3" customFormat="1" ht="12.75" customHeight="1">
      <c r="A290" s="36" t="s">
        <v>746</v>
      </c>
      <c r="B290" s="34" t="s">
        <v>600</v>
      </c>
      <c r="C290" s="124"/>
      <c r="D290" s="126">
        <v>320650.09999999998</v>
      </c>
      <c r="E290" s="126">
        <f t="shared" si="78"/>
        <v>320650.09999999998</v>
      </c>
      <c r="F290" s="126"/>
      <c r="G290" s="126">
        <v>317600.3</v>
      </c>
      <c r="H290" s="126">
        <f t="shared" si="79"/>
        <v>317600.3</v>
      </c>
      <c r="I290" s="126" t="str">
        <f t="shared" si="80"/>
        <v/>
      </c>
      <c r="J290" s="126">
        <f t="shared" si="81"/>
        <v>99.048869780486584</v>
      </c>
    </row>
    <row r="291" spans="1:10" s="3" customFormat="1">
      <c r="A291" s="36" t="s">
        <v>744</v>
      </c>
      <c r="B291" s="34" t="s">
        <v>438</v>
      </c>
      <c r="C291" s="124">
        <v>112400</v>
      </c>
      <c r="D291" s="126">
        <v>826632.25</v>
      </c>
      <c r="E291" s="126">
        <f t="shared" si="78"/>
        <v>939032.25</v>
      </c>
      <c r="F291" s="126">
        <v>111575.72</v>
      </c>
      <c r="G291" s="126">
        <v>818769.88</v>
      </c>
      <c r="H291" s="126">
        <f t="shared" si="79"/>
        <v>930345.6</v>
      </c>
      <c r="I291" s="126">
        <f t="shared" si="80"/>
        <v>99.266654804270459</v>
      </c>
      <c r="J291" s="126">
        <f t="shared" si="81"/>
        <v>99.074935924724628</v>
      </c>
    </row>
    <row r="292" spans="1:10" s="3" customFormat="1" hidden="1">
      <c r="A292" s="176" t="s">
        <v>920</v>
      </c>
      <c r="B292" s="175" t="s">
        <v>917</v>
      </c>
      <c r="C292" s="124"/>
      <c r="D292" s="126"/>
      <c r="E292" s="126">
        <f t="shared" si="78"/>
        <v>0</v>
      </c>
      <c r="F292" s="126"/>
      <c r="G292" s="126"/>
      <c r="H292" s="126">
        <f t="shared" si="79"/>
        <v>0</v>
      </c>
      <c r="I292" s="126" t="str">
        <f t="shared" si="80"/>
        <v/>
      </c>
      <c r="J292" s="126" t="str">
        <f t="shared" si="81"/>
        <v/>
      </c>
    </row>
    <row r="293" spans="1:10" s="3" customFormat="1">
      <c r="A293" s="36" t="s">
        <v>764</v>
      </c>
      <c r="B293" s="34" t="s">
        <v>125</v>
      </c>
      <c r="C293" s="124">
        <f>250000+11500+35000</f>
        <v>296500</v>
      </c>
      <c r="D293" s="126"/>
      <c r="E293" s="126">
        <f t="shared" si="78"/>
        <v>296500</v>
      </c>
      <c r="F293" s="126">
        <v>291295.03999999998</v>
      </c>
      <c r="G293" s="126"/>
      <c r="H293" s="126">
        <f t="shared" si="79"/>
        <v>291295.03999999998</v>
      </c>
      <c r="I293" s="126">
        <f t="shared" si="80"/>
        <v>98.244532883642492</v>
      </c>
      <c r="J293" s="126">
        <f t="shared" si="81"/>
        <v>98.244532883642492</v>
      </c>
    </row>
    <row r="294" spans="1:10" s="3" customFormat="1">
      <c r="A294" s="315" t="s">
        <v>763</v>
      </c>
      <c r="B294" s="222" t="s">
        <v>124</v>
      </c>
      <c r="C294" s="318">
        <f>61490904-296500</f>
        <v>61194404</v>
      </c>
      <c r="D294" s="223"/>
      <c r="E294" s="223">
        <f t="shared" si="78"/>
        <v>61194404</v>
      </c>
      <c r="F294" s="223">
        <v>60266890.590000004</v>
      </c>
      <c r="G294" s="223"/>
      <c r="H294" s="223">
        <f t="shared" si="79"/>
        <v>60266890.590000004</v>
      </c>
      <c r="I294" s="223">
        <f t="shared" si="77"/>
        <v>98.484316621500227</v>
      </c>
      <c r="J294" s="223">
        <f t="shared" si="75"/>
        <v>98.484316621500227</v>
      </c>
    </row>
    <row r="295" spans="1:10" s="3" customFormat="1" ht="6" customHeight="1">
      <c r="A295" s="36"/>
      <c r="B295" s="34"/>
      <c r="C295" s="126"/>
      <c r="D295" s="126"/>
      <c r="E295" s="126">
        <f t="shared" si="78"/>
        <v>0</v>
      </c>
      <c r="F295" s="126"/>
      <c r="G295" s="126"/>
      <c r="H295" s="126">
        <f t="shared" si="79"/>
        <v>0</v>
      </c>
      <c r="I295" s="126" t="str">
        <f t="shared" si="77"/>
        <v/>
      </c>
      <c r="J295" s="126" t="str">
        <f t="shared" si="75"/>
        <v/>
      </c>
    </row>
    <row r="296" spans="1:10" s="11" customFormat="1" ht="12.75">
      <c r="A296" s="47" t="s">
        <v>13</v>
      </c>
      <c r="B296" s="50" t="s">
        <v>242</v>
      </c>
      <c r="C296" s="127">
        <f>SUM(C298:C299)</f>
        <v>520000</v>
      </c>
      <c r="D296" s="127">
        <f>SUM(D298:D299)</f>
        <v>6571656.8599999994</v>
      </c>
      <c r="E296" s="247">
        <f>SUM(C296:D296)</f>
        <v>7091656.8599999994</v>
      </c>
      <c r="F296" s="127">
        <f>SUM(F298:F299)</f>
        <v>357771.7</v>
      </c>
      <c r="G296" s="127">
        <f>SUM(G298:G299)</f>
        <v>6509151.75</v>
      </c>
      <c r="H296" s="247">
        <f>SUM(F296:G296)</f>
        <v>6866923.4500000002</v>
      </c>
      <c r="I296" s="247">
        <f t="shared" si="77"/>
        <v>68.802250000000001</v>
      </c>
      <c r="J296" s="247">
        <f t="shared" si="75"/>
        <v>96.831016863385017</v>
      </c>
    </row>
    <row r="297" spans="1:10" s="3" customFormat="1" hidden="1">
      <c r="A297" s="36" t="s">
        <v>244</v>
      </c>
      <c r="B297" s="34"/>
      <c r="C297" s="128">
        <f>SUM(C298:C299)</f>
        <v>520000</v>
      </c>
      <c r="D297" s="128">
        <f>SUM(D298:D299)</f>
        <v>6571656.8599999994</v>
      </c>
      <c r="E297" s="132">
        <f>SUM(C297:D297)</f>
        <v>7091656.8599999994</v>
      </c>
      <c r="F297" s="128">
        <f>SUM(F298:F299)</f>
        <v>357771.7</v>
      </c>
      <c r="G297" s="128">
        <f>SUM(G298:G299)</f>
        <v>6509151.75</v>
      </c>
      <c r="H297" s="132">
        <f>SUM(F297:G297)</f>
        <v>6866923.4500000002</v>
      </c>
      <c r="I297" s="132">
        <f t="shared" si="77"/>
        <v>68.802250000000001</v>
      </c>
      <c r="J297" s="132">
        <f t="shared" si="75"/>
        <v>96.831016863385017</v>
      </c>
    </row>
    <row r="298" spans="1:10" s="3" customFormat="1">
      <c r="A298" s="36" t="s">
        <v>523</v>
      </c>
      <c r="B298" s="34">
        <v>0</v>
      </c>
      <c r="C298" s="129"/>
      <c r="D298" s="129">
        <v>972508.52</v>
      </c>
      <c r="E298" s="132">
        <f>SUM(C298:D298)</f>
        <v>972508.52</v>
      </c>
      <c r="F298" s="129"/>
      <c r="G298" s="129">
        <v>963258.68</v>
      </c>
      <c r="H298" s="132">
        <f>SUM(F298:G298)</f>
        <v>963258.68</v>
      </c>
      <c r="I298" s="132" t="str">
        <f t="shared" si="77"/>
        <v/>
      </c>
      <c r="J298" s="132">
        <f t="shared" si="75"/>
        <v>99.048867972899615</v>
      </c>
    </row>
    <row r="299" spans="1:10" s="3" customFormat="1">
      <c r="A299" s="36" t="s">
        <v>282</v>
      </c>
      <c r="B299" s="42" t="s">
        <v>511</v>
      </c>
      <c r="C299" s="126">
        <v>520000</v>
      </c>
      <c r="D299" s="126">
        <v>5599148.3399999999</v>
      </c>
      <c r="E299" s="132">
        <f>SUM(C299:D299)</f>
        <v>6119148.3399999999</v>
      </c>
      <c r="F299" s="126">
        <v>357771.7</v>
      </c>
      <c r="G299" s="126">
        <v>5545893.0700000003</v>
      </c>
      <c r="H299" s="132">
        <f>SUM(F299:G299)</f>
        <v>5903664.7700000005</v>
      </c>
      <c r="I299" s="132">
        <f t="shared" si="77"/>
        <v>68.802250000000001</v>
      </c>
      <c r="J299" s="132">
        <f t="shared" si="75"/>
        <v>96.478536586678018</v>
      </c>
    </row>
    <row r="300" spans="1:10" s="3" customFormat="1" ht="6" customHeight="1">
      <c r="A300" s="36"/>
      <c r="B300" s="42"/>
      <c r="C300" s="126"/>
      <c r="D300" s="126"/>
      <c r="E300" s="132"/>
      <c r="F300" s="126"/>
      <c r="G300" s="126"/>
      <c r="H300" s="132"/>
      <c r="I300" s="132" t="str">
        <f t="shared" si="77"/>
        <v/>
      </c>
      <c r="J300" s="132" t="str">
        <f t="shared" si="75"/>
        <v/>
      </c>
    </row>
    <row r="301" spans="1:10" s="8" customFormat="1" ht="12.75">
      <c r="A301" s="47" t="s">
        <v>148</v>
      </c>
      <c r="B301" s="52" t="s">
        <v>242</v>
      </c>
      <c r="C301" s="127">
        <f>SUM(C304:C307)</f>
        <v>1708800</v>
      </c>
      <c r="D301" s="127">
        <f>SUM(D303:D307)</f>
        <v>14431331.800000001</v>
      </c>
      <c r="E301" s="127">
        <f t="shared" ref="E301:E308" si="82">SUM(C301:D301)</f>
        <v>16140131.800000001</v>
      </c>
      <c r="F301" s="127">
        <f>SUM(F304:F307)</f>
        <v>1102080.18</v>
      </c>
      <c r="G301" s="127">
        <f>SUM(G303:G307)</f>
        <v>14294070.810000001</v>
      </c>
      <c r="H301" s="127">
        <f>SUM(F301:G301)</f>
        <v>15396150.99</v>
      </c>
      <c r="I301" s="127">
        <f t="shared" si="77"/>
        <v>64.494392556179776</v>
      </c>
      <c r="J301" s="127">
        <f t="shared" si="75"/>
        <v>95.390491111107281</v>
      </c>
    </row>
    <row r="302" spans="1:10" s="3" customFormat="1" hidden="1">
      <c r="A302" s="41" t="s">
        <v>244</v>
      </c>
      <c r="B302" s="42"/>
      <c r="C302" s="129">
        <f>SUM(C303:C307)</f>
        <v>1708800</v>
      </c>
      <c r="D302" s="129">
        <f>SUM(D303:D307)</f>
        <v>14431331.800000001</v>
      </c>
      <c r="E302" s="129">
        <f t="shared" si="82"/>
        <v>16140131.800000001</v>
      </c>
      <c r="F302" s="129">
        <f>SUM(F303:F307)</f>
        <v>1102080.18</v>
      </c>
      <c r="G302" s="129">
        <f>SUM(G303:G307)</f>
        <v>14294070.810000001</v>
      </c>
      <c r="H302" s="129">
        <f>SUM(F302:G302)</f>
        <v>15396150.99</v>
      </c>
      <c r="I302" s="129">
        <f t="shared" si="77"/>
        <v>64.494392556179776</v>
      </c>
      <c r="J302" s="129">
        <f t="shared" si="75"/>
        <v>95.390491111107281</v>
      </c>
    </row>
    <row r="303" spans="1:10" s="3" customFormat="1">
      <c r="A303" s="36" t="s">
        <v>523</v>
      </c>
      <c r="B303" s="42">
        <v>0</v>
      </c>
      <c r="C303" s="129"/>
      <c r="D303" s="129">
        <v>2118679.2799999998</v>
      </c>
      <c r="E303" s="126">
        <f t="shared" si="82"/>
        <v>2118679.2799999998</v>
      </c>
      <c r="F303" s="129"/>
      <c r="G303" s="129">
        <v>2098527.85</v>
      </c>
      <c r="H303" s="126">
        <f t="shared" ref="H303:H308" si="83">SUM(F303:G303)</f>
        <v>2098527.85</v>
      </c>
      <c r="I303" s="126" t="str">
        <f t="shared" si="77"/>
        <v/>
      </c>
      <c r="J303" s="126">
        <f t="shared" si="75"/>
        <v>99.048868311960845</v>
      </c>
    </row>
    <row r="304" spans="1:10" s="3" customFormat="1">
      <c r="A304" s="41" t="s">
        <v>149</v>
      </c>
      <c r="B304" s="42" t="s">
        <v>549</v>
      </c>
      <c r="C304" s="126">
        <v>1237000</v>
      </c>
      <c r="D304" s="126">
        <v>6743929.7999999998</v>
      </c>
      <c r="E304" s="126">
        <f t="shared" si="82"/>
        <v>7980929.7999999998</v>
      </c>
      <c r="F304" s="126">
        <v>849294.6</v>
      </c>
      <c r="G304" s="126">
        <v>6679786.1399999997</v>
      </c>
      <c r="H304" s="126">
        <f t="shared" si="83"/>
        <v>7529080.7399999993</v>
      </c>
      <c r="I304" s="126">
        <f t="shared" si="77"/>
        <v>68.657607113985435</v>
      </c>
      <c r="J304" s="126">
        <f t="shared" si="75"/>
        <v>94.338390747403892</v>
      </c>
    </row>
    <row r="305" spans="1:10" s="3" customFormat="1" ht="24">
      <c r="A305" s="41" t="s">
        <v>267</v>
      </c>
      <c r="B305" s="42" t="s">
        <v>550</v>
      </c>
      <c r="C305" s="126">
        <v>40000</v>
      </c>
      <c r="D305" s="126">
        <v>972508.52</v>
      </c>
      <c r="E305" s="126">
        <f t="shared" si="82"/>
        <v>1012508.52</v>
      </c>
      <c r="F305" s="126">
        <v>23985</v>
      </c>
      <c r="G305" s="126">
        <v>963258.68</v>
      </c>
      <c r="H305" s="126">
        <f t="shared" si="83"/>
        <v>987243.68</v>
      </c>
      <c r="I305" s="126">
        <f t="shared" si="77"/>
        <v>59.962499999999999</v>
      </c>
      <c r="J305" s="126">
        <f t="shared" si="75"/>
        <v>97.504728157744296</v>
      </c>
    </row>
    <row r="306" spans="1:10" s="3" customFormat="1" ht="24">
      <c r="A306" s="41" t="s">
        <v>202</v>
      </c>
      <c r="B306" s="42" t="s">
        <v>551</v>
      </c>
      <c r="C306" s="126"/>
      <c r="D306" s="126">
        <v>382056.92</v>
      </c>
      <c r="E306" s="126">
        <f t="shared" si="82"/>
        <v>382056.92</v>
      </c>
      <c r="F306" s="126"/>
      <c r="G306" s="126">
        <v>378423.05</v>
      </c>
      <c r="H306" s="126">
        <f t="shared" si="83"/>
        <v>378423.05</v>
      </c>
      <c r="I306" s="126" t="str">
        <f t="shared" si="77"/>
        <v/>
      </c>
      <c r="J306" s="126">
        <f t="shared" si="75"/>
        <v>99.048866854708464</v>
      </c>
    </row>
    <row r="307" spans="1:10" s="3" customFormat="1" ht="24">
      <c r="A307" s="41" t="s">
        <v>45</v>
      </c>
      <c r="B307" s="42" t="s">
        <v>552</v>
      </c>
      <c r="C307" s="126">
        <v>431800</v>
      </c>
      <c r="D307" s="126">
        <v>4214157.28</v>
      </c>
      <c r="E307" s="126">
        <f t="shared" si="82"/>
        <v>4645957.28</v>
      </c>
      <c r="F307" s="126">
        <v>228800.58</v>
      </c>
      <c r="G307" s="126">
        <v>4174075.09</v>
      </c>
      <c r="H307" s="126">
        <f t="shared" si="83"/>
        <v>4402875.67</v>
      </c>
      <c r="I307" s="126">
        <f t="shared" si="77"/>
        <v>52.987628531727651</v>
      </c>
      <c r="J307" s="126">
        <f t="shared" si="75"/>
        <v>94.767889686665384</v>
      </c>
    </row>
    <row r="308" spans="1:10" s="3" customFormat="1" ht="6" customHeight="1">
      <c r="A308" s="36"/>
      <c r="B308" s="34"/>
      <c r="C308" s="126"/>
      <c r="D308" s="126"/>
      <c r="E308" s="126">
        <f t="shared" si="82"/>
        <v>0</v>
      </c>
      <c r="F308" s="126"/>
      <c r="G308" s="126"/>
      <c r="H308" s="126">
        <f t="shared" si="83"/>
        <v>0</v>
      </c>
      <c r="I308" s="126" t="str">
        <f t="shared" si="77"/>
        <v/>
      </c>
      <c r="J308" s="126" t="str">
        <f t="shared" si="75"/>
        <v/>
      </c>
    </row>
    <row r="309" spans="1:10" s="23" customFormat="1" ht="12.75">
      <c r="A309" s="235" t="s">
        <v>333</v>
      </c>
      <c r="B309" s="239" t="s">
        <v>242</v>
      </c>
      <c r="C309" s="131">
        <f>SUM(C312:C321)</f>
        <v>9135232</v>
      </c>
      <c r="D309" s="131">
        <f>SUM(D311:D321)</f>
        <v>12278475.789999999</v>
      </c>
      <c r="E309" s="131">
        <f>SUM(E311:E321)</f>
        <v>21413707.789999999</v>
      </c>
      <c r="F309" s="131">
        <f>SUM(F312:F321)</f>
        <v>8381108.4100000001</v>
      </c>
      <c r="G309" s="131">
        <f>SUM(G311:G321)</f>
        <v>12161691.300000001</v>
      </c>
      <c r="H309" s="131">
        <f>SUM(F309:G309)</f>
        <v>20542799.710000001</v>
      </c>
      <c r="I309" s="131">
        <f t="shared" si="77"/>
        <v>91.744888471360113</v>
      </c>
      <c r="J309" s="131">
        <f t="shared" si="75"/>
        <v>95.932941233060518</v>
      </c>
    </row>
    <row r="310" spans="1:10" s="3" customFormat="1">
      <c r="A310" s="39" t="s">
        <v>244</v>
      </c>
      <c r="B310" s="40"/>
      <c r="C310" s="133">
        <f>SUM(C311:C319)</f>
        <v>5489321</v>
      </c>
      <c r="D310" s="133">
        <f>SUM(D311:D319)</f>
        <v>12278475.789999999</v>
      </c>
      <c r="E310" s="133">
        <f>SUM(E311:E319)</f>
        <v>17767796.789999999</v>
      </c>
      <c r="F310" s="133">
        <f>SUM(F311:F319)</f>
        <v>4971636.5199999996</v>
      </c>
      <c r="G310" s="133">
        <f>SUM(G311:G319)</f>
        <v>12161691.300000001</v>
      </c>
      <c r="H310" s="256">
        <f t="shared" ref="H310:H321" si="84">SUM(F310:G310)</f>
        <v>17133327.82</v>
      </c>
      <c r="I310" s="133">
        <f t="shared" si="77"/>
        <v>90.569243809935685</v>
      </c>
      <c r="J310" s="133">
        <f t="shared" si="75"/>
        <v>96.429107235416552</v>
      </c>
    </row>
    <row r="311" spans="1:10" s="3" customFormat="1">
      <c r="A311" s="41" t="s">
        <v>523</v>
      </c>
      <c r="B311" s="42">
        <v>0</v>
      </c>
      <c r="C311" s="126"/>
      <c r="D311" s="126">
        <v>1389297.88</v>
      </c>
      <c r="E311" s="126">
        <f t="shared" ref="E311:E319" si="85">SUM(C311:D311)</f>
        <v>1389297.88</v>
      </c>
      <c r="F311" s="126"/>
      <c r="G311" s="126">
        <v>1376083.82</v>
      </c>
      <c r="H311" s="144">
        <f t="shared" si="84"/>
        <v>1376083.82</v>
      </c>
      <c r="I311" s="126" t="str">
        <f t="shared" si="77"/>
        <v/>
      </c>
      <c r="J311" s="126">
        <f t="shared" si="75"/>
        <v>99.048867763333817</v>
      </c>
    </row>
    <row r="312" spans="1:10">
      <c r="A312" s="36" t="s">
        <v>268</v>
      </c>
      <c r="B312" s="34" t="s">
        <v>545</v>
      </c>
      <c r="C312" s="138"/>
      <c r="D312" s="138">
        <v>9777739.5999999996</v>
      </c>
      <c r="E312" s="126">
        <f t="shared" si="85"/>
        <v>9777739.5999999996</v>
      </c>
      <c r="F312" s="138"/>
      <c r="G312" s="138">
        <v>9684740.4100000001</v>
      </c>
      <c r="H312" s="177">
        <f t="shared" si="84"/>
        <v>9684740.4100000001</v>
      </c>
      <c r="I312" s="126" t="str">
        <f t="shared" si="77"/>
        <v/>
      </c>
      <c r="J312" s="126">
        <f t="shared" si="75"/>
        <v>99.048868206717231</v>
      </c>
    </row>
    <row r="313" spans="1:10" s="3" customFormat="1">
      <c r="A313" s="36" t="s">
        <v>262</v>
      </c>
      <c r="B313" s="34" t="s">
        <v>546</v>
      </c>
      <c r="C313" s="124">
        <v>3693140</v>
      </c>
      <c r="D313" s="126">
        <v>694648.94</v>
      </c>
      <c r="E313" s="126">
        <f t="shared" si="85"/>
        <v>4387788.9399999995</v>
      </c>
      <c r="F313" s="126">
        <v>3363583.07</v>
      </c>
      <c r="G313" s="126">
        <v>688041.92</v>
      </c>
      <c r="H313" s="177">
        <f t="shared" si="84"/>
        <v>4051624.9899999998</v>
      </c>
      <c r="I313" s="126">
        <f t="shared" si="77"/>
        <v>91.076511315574265</v>
      </c>
      <c r="J313" s="126">
        <f t="shared" si="75"/>
        <v>92.338648130144577</v>
      </c>
    </row>
    <row r="314" spans="1:10" s="3" customFormat="1">
      <c r="A314" s="41" t="s">
        <v>227</v>
      </c>
      <c r="B314" s="42" t="s">
        <v>547</v>
      </c>
      <c r="C314" s="126">
        <v>857300</v>
      </c>
      <c r="D314" s="126">
        <v>277859.58</v>
      </c>
      <c r="E314" s="126">
        <f t="shared" si="85"/>
        <v>1135159.58</v>
      </c>
      <c r="F314" s="126">
        <v>767059.97</v>
      </c>
      <c r="G314" s="126">
        <v>275216.77</v>
      </c>
      <c r="H314" s="177">
        <f t="shared" si="84"/>
        <v>1042276.74</v>
      </c>
      <c r="I314" s="126">
        <f t="shared" si="77"/>
        <v>89.473926280181956</v>
      </c>
      <c r="J314" s="126">
        <f t="shared" si="75"/>
        <v>91.81764030040604</v>
      </c>
    </row>
    <row r="315" spans="1:10" s="3" customFormat="1">
      <c r="A315" s="41" t="s">
        <v>263</v>
      </c>
      <c r="B315" s="42" t="s">
        <v>548</v>
      </c>
      <c r="C315" s="126">
        <v>528300</v>
      </c>
      <c r="D315" s="126">
        <v>138929.79</v>
      </c>
      <c r="E315" s="126">
        <f t="shared" si="85"/>
        <v>667229.79</v>
      </c>
      <c r="F315" s="126">
        <v>528211.32999999996</v>
      </c>
      <c r="G315" s="126">
        <v>137608.38</v>
      </c>
      <c r="H315" s="177">
        <f t="shared" si="84"/>
        <v>665819.71</v>
      </c>
      <c r="I315" s="126">
        <f t="shared" si="77"/>
        <v>99.98321597577133</v>
      </c>
      <c r="J315" s="126">
        <f t="shared" si="75"/>
        <v>99.788666510228794</v>
      </c>
    </row>
    <row r="316" spans="1:10" s="7" customFormat="1">
      <c r="A316" s="41" t="s">
        <v>8</v>
      </c>
      <c r="B316" s="34" t="s">
        <v>7</v>
      </c>
      <c r="C316" s="124">
        <v>346832</v>
      </c>
      <c r="D316" s="126"/>
      <c r="E316" s="126">
        <f t="shared" si="85"/>
        <v>346832</v>
      </c>
      <c r="F316" s="126">
        <v>249559.22</v>
      </c>
      <c r="G316" s="126"/>
      <c r="H316" s="177">
        <f t="shared" si="84"/>
        <v>249559.22</v>
      </c>
      <c r="I316" s="126">
        <f t="shared" si="77"/>
        <v>71.953920053512945</v>
      </c>
      <c r="J316" s="126">
        <f t="shared" si="75"/>
        <v>71.953920053512945</v>
      </c>
    </row>
    <row r="317" spans="1:10" s="3" customFormat="1">
      <c r="A317" s="251" t="s">
        <v>226</v>
      </c>
      <c r="B317" s="34" t="s">
        <v>649</v>
      </c>
      <c r="C317" s="124"/>
      <c r="D317" s="126"/>
      <c r="E317" s="126">
        <f t="shared" si="85"/>
        <v>0</v>
      </c>
      <c r="F317" s="126"/>
      <c r="G317" s="126"/>
      <c r="H317" s="177">
        <f t="shared" si="84"/>
        <v>0</v>
      </c>
      <c r="I317" s="126" t="str">
        <f t="shared" si="77"/>
        <v/>
      </c>
      <c r="J317" s="126" t="str">
        <f t="shared" si="75"/>
        <v/>
      </c>
    </row>
    <row r="318" spans="1:10" s="3" customFormat="1">
      <c r="A318" s="251" t="s">
        <v>902</v>
      </c>
      <c r="B318" s="34" t="s">
        <v>893</v>
      </c>
      <c r="C318" s="124">
        <v>5000</v>
      </c>
      <c r="D318" s="126"/>
      <c r="E318" s="126">
        <f t="shared" si="85"/>
        <v>5000</v>
      </c>
      <c r="F318" s="126">
        <v>4924.8</v>
      </c>
      <c r="G318" s="126"/>
      <c r="H318" s="177">
        <f t="shared" si="84"/>
        <v>4924.8</v>
      </c>
      <c r="I318" s="126">
        <f t="shared" si="77"/>
        <v>98.496000000000009</v>
      </c>
      <c r="J318" s="126">
        <f t="shared" si="75"/>
        <v>98.496000000000009</v>
      </c>
    </row>
    <row r="319" spans="1:10" s="3" customFormat="1">
      <c r="A319" s="41" t="s">
        <v>619</v>
      </c>
      <c r="B319" s="34" t="s">
        <v>618</v>
      </c>
      <c r="C319" s="124">
        <v>58749</v>
      </c>
      <c r="D319" s="126"/>
      <c r="E319" s="126">
        <f t="shared" si="85"/>
        <v>58749</v>
      </c>
      <c r="F319" s="126">
        <v>58298.13</v>
      </c>
      <c r="G319" s="126"/>
      <c r="H319" s="177">
        <f t="shared" si="84"/>
        <v>58298.13</v>
      </c>
      <c r="I319" s="126">
        <f t="shared" si="77"/>
        <v>99.232548639125767</v>
      </c>
      <c r="J319" s="126">
        <f t="shared" si="75"/>
        <v>99.232548639125767</v>
      </c>
    </row>
    <row r="320" spans="1:10" s="3" customFormat="1">
      <c r="A320" s="41" t="s">
        <v>764</v>
      </c>
      <c r="B320" s="34" t="s">
        <v>125</v>
      </c>
      <c r="C320" s="124">
        <v>128581</v>
      </c>
      <c r="D320" s="126"/>
      <c r="E320" s="126">
        <f t="shared" ref="E320:E353" si="86">SUM(C320:D320)</f>
        <v>128581</v>
      </c>
      <c r="F320" s="257">
        <v>128581</v>
      </c>
      <c r="G320" s="126"/>
      <c r="H320" s="177">
        <f t="shared" si="84"/>
        <v>128581</v>
      </c>
      <c r="I320" s="126">
        <f t="shared" si="77"/>
        <v>100</v>
      </c>
      <c r="J320" s="126">
        <f t="shared" si="75"/>
        <v>100</v>
      </c>
    </row>
    <row r="321" spans="1:11" s="3" customFormat="1">
      <c r="A321" s="41" t="s">
        <v>763</v>
      </c>
      <c r="B321" s="34" t="s">
        <v>124</v>
      </c>
      <c r="C321" s="124">
        <f>3645911-128581</f>
        <v>3517330</v>
      </c>
      <c r="D321" s="126"/>
      <c r="E321" s="126">
        <f t="shared" si="86"/>
        <v>3517330</v>
      </c>
      <c r="F321" s="126">
        <v>3280890.89</v>
      </c>
      <c r="G321" s="126"/>
      <c r="H321" s="177">
        <f t="shared" si="84"/>
        <v>3280890.89</v>
      </c>
      <c r="I321" s="126">
        <f t="shared" si="77"/>
        <v>93.277880949470187</v>
      </c>
      <c r="J321" s="126">
        <f t="shared" si="75"/>
        <v>93.277880949470187</v>
      </c>
    </row>
    <row r="322" spans="1:11" s="3" customFormat="1" ht="6" customHeight="1">
      <c r="A322" s="36"/>
      <c r="B322" s="34"/>
      <c r="C322" s="126"/>
      <c r="D322" s="126"/>
      <c r="E322" s="126">
        <f t="shared" si="86"/>
        <v>0</v>
      </c>
      <c r="F322" s="126"/>
      <c r="G322" s="126"/>
      <c r="H322" s="126">
        <f t="shared" ref="H322:H350" si="87">SUM(F322:G322)</f>
        <v>0</v>
      </c>
      <c r="I322" s="126" t="str">
        <f t="shared" si="77"/>
        <v/>
      </c>
      <c r="J322" s="126" t="str">
        <f t="shared" si="75"/>
        <v/>
      </c>
    </row>
    <row r="323" spans="1:11" s="3" customFormat="1" ht="12.75">
      <c r="A323" s="47" t="s">
        <v>172</v>
      </c>
      <c r="B323" s="50" t="s">
        <v>242</v>
      </c>
      <c r="C323" s="127">
        <f>SUM(C325:C352)</f>
        <v>12415879.4</v>
      </c>
      <c r="D323" s="127">
        <f>SUM(D325:D352)</f>
        <v>22739611.050000004</v>
      </c>
      <c r="E323" s="127">
        <f t="shared" si="86"/>
        <v>35155490.450000003</v>
      </c>
      <c r="F323" s="127">
        <f>SUM(F325:F352)</f>
        <v>12199032.199999999</v>
      </c>
      <c r="G323" s="127">
        <f>SUM(G325:G352)</f>
        <v>22523327.350000001</v>
      </c>
      <c r="H323" s="127">
        <f>SUM(F323:G323)</f>
        <v>34722359.549999997</v>
      </c>
      <c r="I323" s="127">
        <f t="shared" si="77"/>
        <v>98.253468860208145</v>
      </c>
      <c r="J323" s="127">
        <f t="shared" si="75"/>
        <v>98.767956599507471</v>
      </c>
    </row>
    <row r="324" spans="1:11" s="3" customFormat="1">
      <c r="A324" s="36" t="s">
        <v>244</v>
      </c>
      <c r="B324" s="34"/>
      <c r="C324" s="132">
        <f>SUM(C325:C351)</f>
        <v>11729879.4</v>
      </c>
      <c r="D324" s="132">
        <f>SUM(D325:D350)</f>
        <v>22739611.050000004</v>
      </c>
      <c r="E324" s="132">
        <f t="shared" si="86"/>
        <v>34469490.450000003</v>
      </c>
      <c r="F324" s="132">
        <f>SUM(F325:F351)</f>
        <v>11533894.74</v>
      </c>
      <c r="G324" s="132">
        <f>SUM(G325:G350)</f>
        <v>22523327.350000001</v>
      </c>
      <c r="H324" s="132">
        <f>SUM(F324:G324)</f>
        <v>34057222.090000004</v>
      </c>
      <c r="I324" s="132">
        <f t="shared" si="77"/>
        <v>98.329184356319971</v>
      </c>
      <c r="J324" s="132">
        <f t="shared" si="75"/>
        <v>98.803961547972349</v>
      </c>
    </row>
    <row r="325" spans="1:11" s="3" customFormat="1">
      <c r="A325" s="36" t="s">
        <v>523</v>
      </c>
      <c r="B325" s="34">
        <v>0</v>
      </c>
      <c r="C325" s="129"/>
      <c r="D325" s="129">
        <v>1111438.31</v>
      </c>
      <c r="E325" s="132">
        <f t="shared" si="86"/>
        <v>1111438.31</v>
      </c>
      <c r="F325" s="129"/>
      <c r="G325" s="129">
        <v>1100867.08</v>
      </c>
      <c r="H325" s="132">
        <f t="shared" si="87"/>
        <v>1100867.08</v>
      </c>
      <c r="I325" s="132" t="str">
        <f t="shared" si="77"/>
        <v/>
      </c>
      <c r="J325" s="132">
        <f t="shared" si="75"/>
        <v>99.048869387991502</v>
      </c>
    </row>
    <row r="326" spans="1:11" s="3" customFormat="1" ht="12.75" customHeight="1">
      <c r="A326" s="36" t="s">
        <v>252</v>
      </c>
      <c r="B326" s="34" t="s">
        <v>533</v>
      </c>
      <c r="C326" s="124">
        <v>6010000</v>
      </c>
      <c r="D326" s="129">
        <v>4862542.5999999996</v>
      </c>
      <c r="E326" s="132">
        <f t="shared" si="86"/>
        <v>10872542.6</v>
      </c>
      <c r="F326" s="129">
        <v>5949876.3899999997</v>
      </c>
      <c r="G326" s="129">
        <v>4816293.41</v>
      </c>
      <c r="H326" s="132">
        <f t="shared" si="87"/>
        <v>10766169.800000001</v>
      </c>
      <c r="I326" s="132">
        <f t="shared" si="77"/>
        <v>98.99960715474208</v>
      </c>
      <c r="J326" s="132">
        <f t="shared" si="75"/>
        <v>99.021638232072789</v>
      </c>
    </row>
    <row r="327" spans="1:11" s="3" customFormat="1" ht="11.25" customHeight="1">
      <c r="A327" s="36" t="s">
        <v>691</v>
      </c>
      <c r="B327" s="34" t="s">
        <v>534</v>
      </c>
      <c r="C327" s="124"/>
      <c r="D327" s="129">
        <v>1250368.1000000001</v>
      </c>
      <c r="E327" s="132">
        <f t="shared" si="86"/>
        <v>1250368.1000000001</v>
      </c>
      <c r="F327" s="129"/>
      <c r="G327" s="129">
        <v>1238475.45</v>
      </c>
      <c r="H327" s="132">
        <f t="shared" si="87"/>
        <v>1238475.45</v>
      </c>
      <c r="I327" s="132" t="str">
        <f t="shared" si="77"/>
        <v/>
      </c>
      <c r="J327" s="132">
        <f t="shared" si="75"/>
        <v>99.048868089325055</v>
      </c>
      <c r="K327" s="14"/>
    </row>
    <row r="328" spans="1:11" s="3" customFormat="1" ht="11.25" customHeight="1">
      <c r="A328" s="36" t="s">
        <v>1069</v>
      </c>
      <c r="B328" s="34" t="s">
        <v>1068</v>
      </c>
      <c r="C328" s="124"/>
      <c r="D328" s="129">
        <v>41678.94</v>
      </c>
      <c r="E328" s="132">
        <f t="shared" si="86"/>
        <v>41678.94</v>
      </c>
      <c r="F328" s="129"/>
      <c r="G328" s="129">
        <v>41282.51</v>
      </c>
      <c r="H328" s="132">
        <f t="shared" si="87"/>
        <v>41282.51</v>
      </c>
      <c r="I328" s="132" t="str">
        <f t="shared" si="77"/>
        <v/>
      </c>
      <c r="J328" s="132">
        <f t="shared" si="75"/>
        <v>99.048848171282671</v>
      </c>
      <c r="K328" s="14"/>
    </row>
    <row r="329" spans="1:11" s="3" customFormat="1" ht="11.25" customHeight="1">
      <c r="A329" s="36" t="s">
        <v>1071</v>
      </c>
      <c r="B329" s="34" t="s">
        <v>1070</v>
      </c>
      <c r="C329" s="124"/>
      <c r="D329" s="129">
        <v>41678.94</v>
      </c>
      <c r="E329" s="132">
        <f t="shared" si="86"/>
        <v>41678.94</v>
      </c>
      <c r="F329" s="129"/>
      <c r="G329" s="129">
        <v>41282.51</v>
      </c>
      <c r="H329" s="132">
        <f t="shared" si="87"/>
        <v>41282.51</v>
      </c>
      <c r="I329" s="132" t="str">
        <f t="shared" si="77"/>
        <v/>
      </c>
      <c r="J329" s="132">
        <f t="shared" si="75"/>
        <v>99.048848171282671</v>
      </c>
      <c r="K329" s="14"/>
    </row>
    <row r="330" spans="1:11" s="3" customFormat="1">
      <c r="A330" s="36" t="s">
        <v>692</v>
      </c>
      <c r="B330" s="34" t="s">
        <v>535</v>
      </c>
      <c r="C330" s="124"/>
      <c r="D330" s="129">
        <v>1041973.42</v>
      </c>
      <c r="E330" s="132">
        <f t="shared" si="86"/>
        <v>1041973.42</v>
      </c>
      <c r="F330" s="129"/>
      <c r="G330" s="129">
        <v>1032062.87</v>
      </c>
      <c r="H330" s="132">
        <f t="shared" si="87"/>
        <v>1032062.87</v>
      </c>
      <c r="I330" s="132" t="str">
        <f t="shared" si="77"/>
        <v/>
      </c>
      <c r="J330" s="132">
        <f t="shared" si="75"/>
        <v>99.04886729260329</v>
      </c>
    </row>
    <row r="331" spans="1:11" s="3" customFormat="1">
      <c r="A331" s="36" t="s">
        <v>673</v>
      </c>
      <c r="B331" s="34" t="s">
        <v>674</v>
      </c>
      <c r="C331" s="124"/>
      <c r="D331" s="129">
        <v>694648.94</v>
      </c>
      <c r="E331" s="132">
        <f t="shared" si="86"/>
        <v>694648.94</v>
      </c>
      <c r="F331" s="129"/>
      <c r="G331" s="129">
        <v>688041.92</v>
      </c>
      <c r="H331" s="132">
        <f t="shared" si="87"/>
        <v>688041.92</v>
      </c>
      <c r="I331" s="132" t="str">
        <f t="shared" si="77"/>
        <v/>
      </c>
      <c r="J331" s="132">
        <f t="shared" si="75"/>
        <v>99.048869202909913</v>
      </c>
    </row>
    <row r="332" spans="1:11" s="3" customFormat="1">
      <c r="A332" s="36" t="s">
        <v>342</v>
      </c>
      <c r="B332" s="34" t="s">
        <v>536</v>
      </c>
      <c r="C332" s="124">
        <v>95353</v>
      </c>
      <c r="D332" s="129">
        <v>1632425.02</v>
      </c>
      <c r="E332" s="132">
        <f t="shared" si="86"/>
        <v>1727778.02</v>
      </c>
      <c r="F332" s="129">
        <v>91077.95</v>
      </c>
      <c r="G332" s="129">
        <v>1616898.5</v>
      </c>
      <c r="H332" s="132">
        <f>SUM(F332:G332)</f>
        <v>1707976.45</v>
      </c>
      <c r="I332" s="132">
        <f t="shared" si="77"/>
        <v>95.51660671399955</v>
      </c>
      <c r="J332" s="132">
        <f t="shared" si="75"/>
        <v>98.853928585108392</v>
      </c>
    </row>
    <row r="333" spans="1:11" s="3" customFormat="1" ht="24">
      <c r="A333" s="36" t="s">
        <v>1072</v>
      </c>
      <c r="B333" s="34" t="s">
        <v>1073</v>
      </c>
      <c r="C333" s="124"/>
      <c r="D333" s="129">
        <v>416789.37</v>
      </c>
      <c r="E333" s="132">
        <f t="shared" si="86"/>
        <v>416789.37</v>
      </c>
      <c r="F333" s="129"/>
      <c r="G333" s="129">
        <v>412825.15</v>
      </c>
      <c r="H333" s="132">
        <f>SUM(F333:G333)</f>
        <v>412825.15</v>
      </c>
      <c r="I333" s="132" t="str">
        <f t="shared" si="77"/>
        <v/>
      </c>
      <c r="J333" s="132">
        <f t="shared" si="75"/>
        <v>99.048867297167391</v>
      </c>
    </row>
    <row r="334" spans="1:11" s="3" customFormat="1">
      <c r="A334" s="36" t="s">
        <v>216</v>
      </c>
      <c r="B334" s="34" t="s">
        <v>537</v>
      </c>
      <c r="C334" s="124"/>
      <c r="D334" s="129">
        <v>2917525.57</v>
      </c>
      <c r="E334" s="132">
        <f t="shared" si="86"/>
        <v>2917525.57</v>
      </c>
      <c r="F334" s="129"/>
      <c r="G334" s="129">
        <v>2889776.05</v>
      </c>
      <c r="H334" s="132">
        <f t="shared" si="87"/>
        <v>2889776.05</v>
      </c>
      <c r="I334" s="132" t="str">
        <f t="shared" si="77"/>
        <v/>
      </c>
      <c r="J334" s="132">
        <f t="shared" si="75"/>
        <v>99.04886797615967</v>
      </c>
    </row>
    <row r="335" spans="1:11" s="3" customFormat="1">
      <c r="A335" s="36" t="s">
        <v>1075</v>
      </c>
      <c r="B335" s="34" t="s">
        <v>1074</v>
      </c>
      <c r="C335" s="124"/>
      <c r="D335" s="129">
        <v>41678.94</v>
      </c>
      <c r="E335" s="132">
        <f t="shared" si="86"/>
        <v>41678.94</v>
      </c>
      <c r="F335" s="129"/>
      <c r="G335" s="129">
        <v>41282.51</v>
      </c>
      <c r="H335" s="132">
        <f t="shared" si="87"/>
        <v>41282.51</v>
      </c>
      <c r="I335" s="132" t="str">
        <f t="shared" si="77"/>
        <v/>
      </c>
      <c r="J335" s="132">
        <f t="shared" si="75"/>
        <v>99.048848171282671</v>
      </c>
    </row>
    <row r="336" spans="1:11" s="3" customFormat="1">
      <c r="A336" s="36" t="s">
        <v>165</v>
      </c>
      <c r="B336" s="34" t="s">
        <v>538</v>
      </c>
      <c r="C336" s="124">
        <v>49100</v>
      </c>
      <c r="D336" s="129">
        <v>823436.85</v>
      </c>
      <c r="E336" s="132">
        <f t="shared" si="86"/>
        <v>872536.85</v>
      </c>
      <c r="F336" s="129">
        <v>47390.38</v>
      </c>
      <c r="G336" s="129">
        <v>815604.89</v>
      </c>
      <c r="H336" s="132">
        <f t="shared" si="87"/>
        <v>862995.27</v>
      </c>
      <c r="I336" s="132">
        <f t="shared" si="77"/>
        <v>96.51808553971486</v>
      </c>
      <c r="J336" s="132">
        <f t="shared" si="75"/>
        <v>98.906455354865528</v>
      </c>
    </row>
    <row r="337" spans="1:10" s="3" customFormat="1">
      <c r="A337" s="36" t="s">
        <v>950</v>
      </c>
      <c r="B337" s="34" t="s">
        <v>556</v>
      </c>
      <c r="C337" s="124">
        <v>82601</v>
      </c>
      <c r="D337" s="129"/>
      <c r="E337" s="132">
        <f t="shared" si="86"/>
        <v>82601</v>
      </c>
      <c r="F337" s="129">
        <v>73297.69</v>
      </c>
      <c r="G337" s="129"/>
      <c r="H337" s="132">
        <f t="shared" si="87"/>
        <v>73297.69</v>
      </c>
      <c r="I337" s="132">
        <f t="shared" si="77"/>
        <v>88.737049188266496</v>
      </c>
      <c r="J337" s="132">
        <f t="shared" si="75"/>
        <v>88.737049188266496</v>
      </c>
    </row>
    <row r="338" spans="1:10" s="3" customFormat="1">
      <c r="A338" s="36" t="s">
        <v>632</v>
      </c>
      <c r="B338" s="34" t="s">
        <v>631</v>
      </c>
      <c r="C338" s="124">
        <v>231920</v>
      </c>
      <c r="D338" s="126">
        <v>898875.72</v>
      </c>
      <c r="E338" s="132">
        <f t="shared" si="86"/>
        <v>1130795.72</v>
      </c>
      <c r="F338" s="126">
        <v>227382.34</v>
      </c>
      <c r="G338" s="126">
        <v>890326.24</v>
      </c>
      <c r="H338" s="132">
        <f t="shared" si="87"/>
        <v>1117708.58</v>
      </c>
      <c r="I338" s="132">
        <f t="shared" si="77"/>
        <v>98.043437392204197</v>
      </c>
      <c r="J338" s="132">
        <f t="shared" si="75"/>
        <v>98.842660989201491</v>
      </c>
    </row>
    <row r="339" spans="1:10" s="3" customFormat="1">
      <c r="A339" s="36" t="s">
        <v>733</v>
      </c>
      <c r="B339" s="34" t="s">
        <v>734</v>
      </c>
      <c r="C339" s="124"/>
      <c r="D339" s="129">
        <v>4167.8900000000003</v>
      </c>
      <c r="E339" s="132">
        <f t="shared" si="86"/>
        <v>4167.8900000000003</v>
      </c>
      <c r="F339" s="129"/>
      <c r="G339" s="129">
        <v>4128.25</v>
      </c>
      <c r="H339" s="132">
        <f t="shared" si="87"/>
        <v>4128.25</v>
      </c>
      <c r="I339" s="132" t="str">
        <f t="shared" si="77"/>
        <v/>
      </c>
      <c r="J339" s="132">
        <f t="shared" si="75"/>
        <v>99.048919237311921</v>
      </c>
    </row>
    <row r="340" spans="1:10" s="3" customFormat="1" ht="14.1" customHeight="1">
      <c r="A340" s="36" t="s">
        <v>24</v>
      </c>
      <c r="B340" s="34" t="s">
        <v>539</v>
      </c>
      <c r="C340" s="124"/>
      <c r="D340" s="129">
        <v>1528227.68</v>
      </c>
      <c r="E340" s="132">
        <f t="shared" si="86"/>
        <v>1528227.68</v>
      </c>
      <c r="F340" s="129"/>
      <c r="G340" s="129">
        <v>1513692.22</v>
      </c>
      <c r="H340" s="132">
        <f t="shared" si="87"/>
        <v>1513692.22</v>
      </c>
      <c r="I340" s="132" t="str">
        <f t="shared" si="77"/>
        <v/>
      </c>
      <c r="J340" s="132">
        <f t="shared" si="75"/>
        <v>99.048868163413971</v>
      </c>
    </row>
    <row r="341" spans="1:10" s="7" customFormat="1">
      <c r="A341" s="314" t="s">
        <v>336</v>
      </c>
      <c r="B341" s="245" t="s">
        <v>541</v>
      </c>
      <c r="C341" s="223">
        <v>397852</v>
      </c>
      <c r="D341" s="223">
        <v>2289562.92</v>
      </c>
      <c r="E341" s="316">
        <f t="shared" si="86"/>
        <v>2687414.92</v>
      </c>
      <c r="F341" s="223">
        <v>377647.29</v>
      </c>
      <c r="G341" s="223">
        <v>2267786.16</v>
      </c>
      <c r="H341" s="316">
        <f t="shared" si="87"/>
        <v>2645433.4500000002</v>
      </c>
      <c r="I341" s="316">
        <f t="shared" si="77"/>
        <v>94.921551230105663</v>
      </c>
      <c r="J341" s="316">
        <f t="shared" si="75"/>
        <v>98.437849336640596</v>
      </c>
    </row>
    <row r="342" spans="1:10" s="3" customFormat="1">
      <c r="A342" s="36" t="s">
        <v>292</v>
      </c>
      <c r="B342" s="34" t="s">
        <v>542</v>
      </c>
      <c r="C342" s="124">
        <v>116000</v>
      </c>
      <c r="D342" s="126">
        <v>1528227.68</v>
      </c>
      <c r="E342" s="132">
        <f t="shared" si="86"/>
        <v>1644227.68</v>
      </c>
      <c r="F342" s="126">
        <v>80040.5</v>
      </c>
      <c r="G342" s="126">
        <v>1513692.22</v>
      </c>
      <c r="H342" s="132">
        <f t="shared" si="87"/>
        <v>1593732.72</v>
      </c>
      <c r="I342" s="132">
        <f t="shared" si="77"/>
        <v>69.000431034482759</v>
      </c>
      <c r="J342" s="132">
        <f t="shared" si="75"/>
        <v>96.928955727104665</v>
      </c>
    </row>
    <row r="343" spans="1:10" s="3" customFormat="1">
      <c r="A343" s="36" t="s">
        <v>634</v>
      </c>
      <c r="B343" s="34" t="s">
        <v>633</v>
      </c>
      <c r="C343" s="124">
        <v>111390</v>
      </c>
      <c r="D343" s="126">
        <v>2778.6</v>
      </c>
      <c r="E343" s="132">
        <f t="shared" si="86"/>
        <v>114168.6</v>
      </c>
      <c r="F343" s="126">
        <v>108313.8</v>
      </c>
      <c r="G343" s="126">
        <v>2752.17</v>
      </c>
      <c r="H343" s="132">
        <f t="shared" si="87"/>
        <v>111065.97</v>
      </c>
      <c r="I343" s="132">
        <f t="shared" si="77"/>
        <v>97.23835173713978</v>
      </c>
      <c r="J343" s="132">
        <f t="shared" si="75"/>
        <v>97.28241390364775</v>
      </c>
    </row>
    <row r="344" spans="1:10" s="3" customFormat="1">
      <c r="A344" s="36" t="s">
        <v>951</v>
      </c>
      <c r="B344" s="34" t="s">
        <v>780</v>
      </c>
      <c r="C344" s="124">
        <v>397452.4</v>
      </c>
      <c r="D344" s="126"/>
      <c r="E344" s="132">
        <f t="shared" si="86"/>
        <v>397452.4</v>
      </c>
      <c r="F344" s="126">
        <v>397452.25</v>
      </c>
      <c r="G344" s="126"/>
      <c r="H344" s="132">
        <f t="shared" si="87"/>
        <v>397452.25</v>
      </c>
      <c r="I344" s="132">
        <f t="shared" si="77"/>
        <v>99.999962259631587</v>
      </c>
      <c r="J344" s="132">
        <f t="shared" ref="J344:J352" si="88">IF(E344&lt;&gt;0,IF(H344&lt;&gt;0,H344/E344*100,""),"")</f>
        <v>99.999962259631587</v>
      </c>
    </row>
    <row r="345" spans="1:10" s="3" customFormat="1" ht="24">
      <c r="A345" s="36" t="s">
        <v>811</v>
      </c>
      <c r="B345" s="34" t="s">
        <v>812</v>
      </c>
      <c r="C345" s="124"/>
      <c r="D345" s="126">
        <v>277859.58</v>
      </c>
      <c r="E345" s="132">
        <f t="shared" si="86"/>
        <v>277859.58</v>
      </c>
      <c r="F345" s="126"/>
      <c r="G345" s="126">
        <v>275216.77</v>
      </c>
      <c r="H345" s="132">
        <f t="shared" si="87"/>
        <v>275216.77</v>
      </c>
      <c r="I345" s="132" t="str">
        <f t="shared" si="77"/>
        <v/>
      </c>
      <c r="J345" s="132">
        <f t="shared" si="88"/>
        <v>99.048868496814109</v>
      </c>
    </row>
    <row r="346" spans="1:10" s="3" customFormat="1">
      <c r="A346" s="36" t="s">
        <v>953</v>
      </c>
      <c r="B346" s="34" t="s">
        <v>952</v>
      </c>
      <c r="C346" s="124">
        <v>4154983</v>
      </c>
      <c r="D346" s="126"/>
      <c r="E346" s="132">
        <f t="shared" si="86"/>
        <v>4154983</v>
      </c>
      <c r="F346" s="126">
        <v>4099124.62</v>
      </c>
      <c r="G346" s="126"/>
      <c r="H346" s="132">
        <f t="shared" si="87"/>
        <v>4099124.62</v>
      </c>
      <c r="I346" s="132">
        <f t="shared" ref="I346:I351" si="89">IF(C346&lt;&gt;0,IF(F346&lt;&gt;0,F346/C346*100,""),"")</f>
        <v>98.655629156605457</v>
      </c>
      <c r="J346" s="132">
        <f t="shared" si="88"/>
        <v>98.655629156605457</v>
      </c>
    </row>
    <row r="347" spans="1:10" s="3" customFormat="1">
      <c r="A347" s="36" t="s">
        <v>867</v>
      </c>
      <c r="B347" s="34" t="s">
        <v>866</v>
      </c>
      <c r="C347" s="124">
        <v>20148</v>
      </c>
      <c r="D347" s="126">
        <v>1250368.1000000001</v>
      </c>
      <c r="E347" s="132">
        <f t="shared" si="86"/>
        <v>1270516.1000000001</v>
      </c>
      <c r="F347" s="126">
        <v>20130</v>
      </c>
      <c r="G347" s="126">
        <v>1238475.45</v>
      </c>
      <c r="H347" s="132">
        <f t="shared" si="87"/>
        <v>1258605.45</v>
      </c>
      <c r="I347" s="132">
        <f t="shared" si="89"/>
        <v>99.910661107802269</v>
      </c>
      <c r="J347" s="132">
        <f t="shared" si="88"/>
        <v>99.062534508614249</v>
      </c>
    </row>
    <row r="348" spans="1:10" s="3" customFormat="1">
      <c r="A348" s="36" t="s">
        <v>868</v>
      </c>
      <c r="B348" s="34" t="s">
        <v>869</v>
      </c>
      <c r="C348" s="124"/>
      <c r="D348" s="126">
        <v>41678.94</v>
      </c>
      <c r="E348" s="132">
        <f t="shared" si="86"/>
        <v>41678.94</v>
      </c>
      <c r="F348" s="126"/>
      <c r="G348" s="126">
        <v>41282.51</v>
      </c>
      <c r="H348" s="132">
        <f t="shared" si="87"/>
        <v>41282.51</v>
      </c>
      <c r="I348" s="132" t="str">
        <f t="shared" si="89"/>
        <v/>
      </c>
      <c r="J348" s="132">
        <f t="shared" si="88"/>
        <v>99.048848171282671</v>
      </c>
    </row>
    <row r="349" spans="1:10" s="3" customFormat="1">
      <c r="A349" s="36" t="s">
        <v>870</v>
      </c>
      <c r="B349" s="34" t="s">
        <v>871</v>
      </c>
      <c r="C349" s="124"/>
      <c r="D349" s="126">
        <v>41678.94</v>
      </c>
      <c r="E349" s="132">
        <f t="shared" si="86"/>
        <v>41678.94</v>
      </c>
      <c r="F349" s="126"/>
      <c r="G349" s="126">
        <v>41282.51</v>
      </c>
      <c r="H349" s="132">
        <f t="shared" si="87"/>
        <v>41282.51</v>
      </c>
      <c r="I349" s="132" t="str">
        <f t="shared" si="89"/>
        <v/>
      </c>
      <c r="J349" s="132">
        <f t="shared" si="88"/>
        <v>99.048848171282671</v>
      </c>
    </row>
    <row r="350" spans="1:10" s="7" customFormat="1">
      <c r="A350" s="36" t="s">
        <v>343</v>
      </c>
      <c r="B350" s="34" t="s">
        <v>540</v>
      </c>
      <c r="C350" s="124"/>
      <c r="D350" s="126"/>
      <c r="E350" s="132">
        <f t="shared" si="86"/>
        <v>0</v>
      </c>
      <c r="F350" s="126"/>
      <c r="G350" s="126"/>
      <c r="H350" s="132">
        <f t="shared" si="87"/>
        <v>0</v>
      </c>
      <c r="I350" s="132" t="str">
        <f t="shared" si="89"/>
        <v/>
      </c>
      <c r="J350" s="132" t="str">
        <f t="shared" si="88"/>
        <v/>
      </c>
    </row>
    <row r="351" spans="1:10" s="7" customFormat="1">
      <c r="A351" s="41" t="s">
        <v>68</v>
      </c>
      <c r="B351" s="42" t="s">
        <v>778</v>
      </c>
      <c r="C351" s="126">
        <v>63080</v>
      </c>
      <c r="D351" s="126"/>
      <c r="E351" s="132">
        <f t="shared" si="86"/>
        <v>63080</v>
      </c>
      <c r="F351" s="126">
        <v>62161.53</v>
      </c>
      <c r="G351" s="126"/>
      <c r="H351" s="132">
        <f t="shared" ref="H351:H367" si="90">SUM(F351:G351)</f>
        <v>62161.53</v>
      </c>
      <c r="I351" s="132">
        <f t="shared" si="89"/>
        <v>98.543960050729225</v>
      </c>
      <c r="J351" s="132">
        <f t="shared" si="88"/>
        <v>98.543960050729225</v>
      </c>
    </row>
    <row r="352" spans="1:10" s="7" customFormat="1">
      <c r="A352" s="41" t="s">
        <v>763</v>
      </c>
      <c r="B352" s="42" t="s">
        <v>124</v>
      </c>
      <c r="C352" s="126">
        <v>686000</v>
      </c>
      <c r="D352" s="126"/>
      <c r="E352" s="132">
        <f t="shared" si="86"/>
        <v>686000</v>
      </c>
      <c r="F352" s="126">
        <v>665137.46</v>
      </c>
      <c r="G352" s="126"/>
      <c r="H352" s="132">
        <f t="shared" si="90"/>
        <v>665137.46</v>
      </c>
      <c r="I352" s="132">
        <f t="shared" ref="I352:I405" si="91">IF(C352&lt;&gt;0,IF(F352&lt;&gt;0,F352/C352*100,""),"")</f>
        <v>96.958813411078708</v>
      </c>
      <c r="J352" s="132">
        <f t="shared" si="88"/>
        <v>96.958813411078708</v>
      </c>
    </row>
    <row r="353" spans="1:10" s="7" customFormat="1" ht="6" customHeight="1">
      <c r="A353" s="41"/>
      <c r="B353" s="42"/>
      <c r="C353" s="126"/>
      <c r="D353" s="126"/>
      <c r="E353" s="126">
        <f t="shared" si="86"/>
        <v>0</v>
      </c>
      <c r="F353" s="126"/>
      <c r="G353" s="126"/>
      <c r="H353" s="126">
        <f t="shared" si="90"/>
        <v>0</v>
      </c>
      <c r="I353" s="126" t="str">
        <f t="shared" si="91"/>
        <v/>
      </c>
      <c r="J353" s="126" t="str">
        <f t="shared" ref="J353:J404" si="92">IF(E353&lt;&gt;0,IF(H353&lt;&gt;0,H353/E353*100,""),"")</f>
        <v/>
      </c>
    </row>
    <row r="354" spans="1:10" s="24" customFormat="1" ht="12.75">
      <c r="A354" s="253" t="s">
        <v>46</v>
      </c>
      <c r="B354" s="52" t="s">
        <v>242</v>
      </c>
      <c r="C354" s="123">
        <f>SUM(C356:C357)</f>
        <v>465000</v>
      </c>
      <c r="D354" s="123">
        <f>SUM(D356:D357)</f>
        <v>11548260.83</v>
      </c>
      <c r="E354" s="123">
        <f>SUM(C354:D354)</f>
        <v>12013260.83</v>
      </c>
      <c r="F354" s="123">
        <f>SUM(F356:F357)</f>
        <v>333280.8</v>
      </c>
      <c r="G354" s="123">
        <f>SUM(G356:G357)</f>
        <v>11438421.639999999</v>
      </c>
      <c r="H354" s="123">
        <f t="shared" si="90"/>
        <v>11771702.439999999</v>
      </c>
      <c r="I354" s="123">
        <f t="shared" si="91"/>
        <v>71.673290322580641</v>
      </c>
      <c r="J354" s="123">
        <f t="shared" si="92"/>
        <v>97.98923545057167</v>
      </c>
    </row>
    <row r="355" spans="1:10" s="6" customFormat="1" hidden="1">
      <c r="A355" s="39" t="s">
        <v>244</v>
      </c>
      <c r="B355" s="40"/>
      <c r="C355" s="246">
        <f>SUM(C356:C357)</f>
        <v>465000</v>
      </c>
      <c r="D355" s="246">
        <f>SUM(D356:D357)</f>
        <v>11548260.83</v>
      </c>
      <c r="E355" s="126">
        <f>SUM(C355:D355)</f>
        <v>12013260.83</v>
      </c>
      <c r="F355" s="246">
        <f>SUM(F356:F357)</f>
        <v>333280.8</v>
      </c>
      <c r="G355" s="246">
        <f>SUM(G356:G357)</f>
        <v>11438421.639999999</v>
      </c>
      <c r="H355" s="126">
        <f t="shared" si="90"/>
        <v>11771702.439999999</v>
      </c>
      <c r="I355" s="126">
        <f t="shared" si="91"/>
        <v>71.673290322580641</v>
      </c>
      <c r="J355" s="126">
        <f t="shared" si="92"/>
        <v>97.98923545057167</v>
      </c>
    </row>
    <row r="356" spans="1:10" s="6" customFormat="1">
      <c r="A356" s="41" t="s">
        <v>523</v>
      </c>
      <c r="B356" s="42">
        <v>0</v>
      </c>
      <c r="C356" s="126"/>
      <c r="D356" s="126">
        <v>1667157.47</v>
      </c>
      <c r="E356" s="126">
        <f>SUM(C356:D356)</f>
        <v>1667157.47</v>
      </c>
      <c r="F356" s="126"/>
      <c r="G356" s="126">
        <v>1651300.6</v>
      </c>
      <c r="H356" s="126">
        <f t="shared" si="90"/>
        <v>1651300.6</v>
      </c>
      <c r="I356" s="126" t="str">
        <f t="shared" si="91"/>
        <v/>
      </c>
      <c r="J356" s="126">
        <f t="shared" si="92"/>
        <v>99.048867891285639</v>
      </c>
    </row>
    <row r="357" spans="1:10" s="6" customFormat="1">
      <c r="A357" s="43" t="s">
        <v>245</v>
      </c>
      <c r="B357" s="42" t="s">
        <v>458</v>
      </c>
      <c r="C357" s="126">
        <v>465000</v>
      </c>
      <c r="D357" s="126">
        <v>9881103.3599999994</v>
      </c>
      <c r="E357" s="126">
        <f>SUM(C357:D357)</f>
        <v>10346103.359999999</v>
      </c>
      <c r="F357" s="126">
        <v>333280.8</v>
      </c>
      <c r="G357" s="126">
        <v>9787121.0399999991</v>
      </c>
      <c r="H357" s="126">
        <f t="shared" si="90"/>
        <v>10120401.84</v>
      </c>
      <c r="I357" s="126">
        <f t="shared" si="91"/>
        <v>71.673290322580641</v>
      </c>
      <c r="J357" s="126">
        <f t="shared" si="92"/>
        <v>97.81848767457123</v>
      </c>
    </row>
    <row r="358" spans="1:10" s="6" customFormat="1" ht="6" customHeight="1">
      <c r="A358" s="43"/>
      <c r="B358" s="42"/>
      <c r="C358" s="126"/>
      <c r="D358" s="126"/>
      <c r="E358" s="126">
        <f>SUM(C358:D358)</f>
        <v>0</v>
      </c>
      <c r="F358" s="126"/>
      <c r="G358" s="126"/>
      <c r="H358" s="126">
        <f t="shared" si="90"/>
        <v>0</v>
      </c>
      <c r="I358" s="126" t="str">
        <f t="shared" si="91"/>
        <v/>
      </c>
      <c r="J358" s="126" t="str">
        <f t="shared" si="92"/>
        <v/>
      </c>
    </row>
    <row r="359" spans="1:10" s="7" customFormat="1" ht="12.75">
      <c r="A359" s="47" t="s">
        <v>265</v>
      </c>
      <c r="B359" s="48" t="s">
        <v>242</v>
      </c>
      <c r="C359" s="123">
        <f>SUM(C361:C364)</f>
        <v>125790983.77</v>
      </c>
      <c r="D359" s="123">
        <f>SUM(D361:D364)</f>
        <v>31591383.579999998</v>
      </c>
      <c r="E359" s="123">
        <f t="shared" ref="E359:E365" si="93">SUM(C359:D359)</f>
        <v>157382367.34999999</v>
      </c>
      <c r="F359" s="123">
        <f>SUM(F361:F364)</f>
        <v>125029684.83</v>
      </c>
      <c r="G359" s="123">
        <f>SUM(G361:G364)</f>
        <v>31290907.879999999</v>
      </c>
      <c r="H359" s="123">
        <f t="shared" si="90"/>
        <v>156320592.71000001</v>
      </c>
      <c r="I359" s="123">
        <f t="shared" si="91"/>
        <v>99.394790534914662</v>
      </c>
      <c r="J359" s="123">
        <f t="shared" si="92"/>
        <v>99.325353495516609</v>
      </c>
    </row>
    <row r="360" spans="1:10" s="7" customFormat="1" hidden="1">
      <c r="A360" s="54" t="s">
        <v>244</v>
      </c>
      <c r="B360" s="40"/>
      <c r="C360" s="130">
        <f>SUM(C361:C364)</f>
        <v>125790983.77</v>
      </c>
      <c r="D360" s="258">
        <f>SUM(D361:D364)</f>
        <v>31591383.579999998</v>
      </c>
      <c r="E360" s="130">
        <f>SUM(C360:D360)</f>
        <v>157382367.34999999</v>
      </c>
      <c r="F360" s="130">
        <f>SUM(F361:F364)</f>
        <v>125029684.83</v>
      </c>
      <c r="G360" s="258">
        <f>SUM(G361:G364)</f>
        <v>31290907.879999999</v>
      </c>
      <c r="H360" s="130">
        <f t="shared" si="90"/>
        <v>156320592.71000001</v>
      </c>
      <c r="I360" s="130">
        <f t="shared" si="91"/>
        <v>99.394790534914662</v>
      </c>
      <c r="J360" s="130">
        <f t="shared" si="92"/>
        <v>99.325353495516609</v>
      </c>
    </row>
    <row r="361" spans="1:10" s="7" customFormat="1">
      <c r="A361" s="36" t="s">
        <v>523</v>
      </c>
      <c r="B361" s="42">
        <v>0</v>
      </c>
      <c r="C361" s="125"/>
      <c r="D361" s="124">
        <v>1250368.1000000001</v>
      </c>
      <c r="E361" s="130">
        <f t="shared" si="93"/>
        <v>1250368.1000000001</v>
      </c>
      <c r="F361" s="125"/>
      <c r="G361" s="124">
        <v>1238475.46</v>
      </c>
      <c r="H361" s="130">
        <f t="shared" si="90"/>
        <v>1238475.46</v>
      </c>
      <c r="I361" s="130" t="str">
        <f t="shared" si="91"/>
        <v/>
      </c>
      <c r="J361" s="130">
        <f t="shared" si="92"/>
        <v>99.048868889089519</v>
      </c>
    </row>
    <row r="362" spans="1:10" s="7" customFormat="1" ht="24">
      <c r="A362" s="36" t="s">
        <v>331</v>
      </c>
      <c r="B362" s="42" t="s">
        <v>452</v>
      </c>
      <c r="C362" s="126">
        <v>125567287.77</v>
      </c>
      <c r="D362" s="126">
        <v>25339543.09</v>
      </c>
      <c r="E362" s="130">
        <f t="shared" si="93"/>
        <v>150906830.85999998</v>
      </c>
      <c r="F362" s="126">
        <v>124853291.05</v>
      </c>
      <c r="G362" s="126">
        <v>25098530.629999999</v>
      </c>
      <c r="H362" s="130">
        <f t="shared" si="90"/>
        <v>149951821.68000001</v>
      </c>
      <c r="I362" s="130">
        <f t="shared" si="91"/>
        <v>99.4313831789472</v>
      </c>
      <c r="J362" s="130">
        <f t="shared" si="92"/>
        <v>99.367153113906454</v>
      </c>
    </row>
    <row r="363" spans="1:10" s="7" customFormat="1" ht="24">
      <c r="A363" s="36" t="s">
        <v>321</v>
      </c>
      <c r="B363" s="42" t="s">
        <v>432</v>
      </c>
      <c r="C363" s="126">
        <v>223696</v>
      </c>
      <c r="D363" s="126">
        <v>4862542.5999999996</v>
      </c>
      <c r="E363" s="130">
        <f t="shared" si="93"/>
        <v>5086238.5999999996</v>
      </c>
      <c r="F363" s="126">
        <v>176393.78</v>
      </c>
      <c r="G363" s="126">
        <v>4816293.41</v>
      </c>
      <c r="H363" s="130">
        <f t="shared" si="90"/>
        <v>4992687.1900000004</v>
      </c>
      <c r="I363" s="130">
        <f t="shared" si="91"/>
        <v>78.854239682426154</v>
      </c>
      <c r="J363" s="130">
        <f t="shared" si="92"/>
        <v>98.160695607162452</v>
      </c>
    </row>
    <row r="364" spans="1:10" s="7" customFormat="1" ht="12" customHeight="1">
      <c r="A364" s="36" t="s">
        <v>858</v>
      </c>
      <c r="B364" s="42" t="s">
        <v>857</v>
      </c>
      <c r="C364" s="126"/>
      <c r="D364" s="126">
        <v>138929.79</v>
      </c>
      <c r="E364" s="130">
        <f t="shared" si="93"/>
        <v>138929.79</v>
      </c>
      <c r="F364" s="126"/>
      <c r="G364" s="126">
        <v>137608.38</v>
      </c>
      <c r="H364" s="130">
        <f t="shared" si="90"/>
        <v>137608.38</v>
      </c>
      <c r="I364" s="126" t="str">
        <f t="shared" si="91"/>
        <v/>
      </c>
      <c r="J364" s="126">
        <f t="shared" si="92"/>
        <v>99.048864897873955</v>
      </c>
    </row>
    <row r="365" spans="1:10" s="7" customFormat="1" ht="6" customHeight="1">
      <c r="A365" s="36"/>
      <c r="B365" s="42"/>
      <c r="C365" s="126"/>
      <c r="D365" s="126"/>
      <c r="E365" s="126">
        <f t="shared" si="93"/>
        <v>0</v>
      </c>
      <c r="F365" s="126"/>
      <c r="G365" s="126"/>
      <c r="H365" s="126">
        <f t="shared" si="90"/>
        <v>0</v>
      </c>
      <c r="I365" s="126" t="str">
        <f t="shared" si="91"/>
        <v/>
      </c>
      <c r="J365" s="126" t="str">
        <f t="shared" si="92"/>
        <v/>
      </c>
    </row>
    <row r="366" spans="1:10" s="26" customFormat="1" ht="12.75">
      <c r="A366" s="308" t="s">
        <v>47</v>
      </c>
      <c r="B366" s="309" t="s">
        <v>242</v>
      </c>
      <c r="C366" s="137">
        <f>SUM(C368:C396)</f>
        <v>161223243.46000001</v>
      </c>
      <c r="D366" s="137">
        <f>SUM(D368:D395)</f>
        <v>16656014.509999998</v>
      </c>
      <c r="E366" s="131">
        <f>SUM(C366:D366)</f>
        <v>177879257.97</v>
      </c>
      <c r="F366" s="137">
        <f>SUM(F368:F396)</f>
        <v>148636425.31</v>
      </c>
      <c r="G366" s="137">
        <f>SUM(G368:G393)</f>
        <v>16497593.850000001</v>
      </c>
      <c r="H366" s="131">
        <f t="shared" si="90"/>
        <v>165134019.16</v>
      </c>
      <c r="I366" s="131">
        <f t="shared" si="91"/>
        <v>92.192925858657077</v>
      </c>
      <c r="J366" s="131">
        <f t="shared" si="92"/>
        <v>92.834893199211834</v>
      </c>
    </row>
    <row r="367" spans="1:10" s="16" customFormat="1">
      <c r="A367" s="46" t="s">
        <v>244</v>
      </c>
      <c r="B367" s="34"/>
      <c r="C367" s="124">
        <f>SUM(C368:C395)</f>
        <v>160123243.46000001</v>
      </c>
      <c r="D367" s="124">
        <f>SUM(D368:D395)</f>
        <v>16656014.509999998</v>
      </c>
      <c r="E367" s="124">
        <f>SUM(C367:D367)</f>
        <v>176779257.97</v>
      </c>
      <c r="F367" s="124">
        <f>SUM(F368:F395)</f>
        <v>147786425.31</v>
      </c>
      <c r="G367" s="124">
        <f>SUM(G368:G395)</f>
        <v>16497593.850000001</v>
      </c>
      <c r="H367" s="124">
        <f t="shared" si="90"/>
        <v>164284019.16</v>
      </c>
      <c r="I367" s="124">
        <f t="shared" si="91"/>
        <v>92.295423273085376</v>
      </c>
      <c r="J367" s="124">
        <f t="shared" si="92"/>
        <v>92.931727990327644</v>
      </c>
    </row>
    <row r="368" spans="1:10" s="16" customFormat="1">
      <c r="A368" s="41" t="s">
        <v>523</v>
      </c>
      <c r="B368" s="42">
        <v>0</v>
      </c>
      <c r="C368" s="124"/>
      <c r="D368" s="124">
        <v>1554346.48</v>
      </c>
      <c r="E368" s="124">
        <f t="shared" ref="E368:E380" si="94">SUM(C368:D368)</f>
        <v>1554346.48</v>
      </c>
      <c r="F368" s="124"/>
      <c r="G368" s="124">
        <v>1539562.59</v>
      </c>
      <c r="H368" s="124">
        <f t="shared" ref="H368:H369" si="95">SUM(F368:G368)</f>
        <v>1539562.59</v>
      </c>
      <c r="I368" s="124" t="str">
        <f t="shared" si="91"/>
        <v/>
      </c>
      <c r="J368" s="124">
        <f t="shared" si="92"/>
        <v>99.048867791690824</v>
      </c>
    </row>
    <row r="369" spans="1:10" s="16" customFormat="1">
      <c r="A369" s="36" t="s">
        <v>103</v>
      </c>
      <c r="B369" s="34" t="s">
        <v>104</v>
      </c>
      <c r="C369" s="124">
        <v>674723</v>
      </c>
      <c r="D369" s="124">
        <v>472361.28</v>
      </c>
      <c r="E369" s="124">
        <f t="shared" si="94"/>
        <v>1147084.28</v>
      </c>
      <c r="F369" s="124">
        <v>489004.24</v>
      </c>
      <c r="G369" s="124">
        <v>467868.5</v>
      </c>
      <c r="H369" s="124">
        <f t="shared" si="95"/>
        <v>956872.74</v>
      </c>
      <c r="I369" s="124">
        <f t="shared" si="91"/>
        <v>72.474814108900986</v>
      </c>
      <c r="J369" s="124">
        <f t="shared" si="92"/>
        <v>83.417823492446431</v>
      </c>
    </row>
    <row r="370" spans="1:10" s="16" customFormat="1">
      <c r="A370" s="36" t="s">
        <v>298</v>
      </c>
      <c r="B370" s="34" t="s">
        <v>592</v>
      </c>
      <c r="C370" s="124">
        <v>2924825</v>
      </c>
      <c r="D370" s="124">
        <v>1035026.92</v>
      </c>
      <c r="E370" s="124">
        <f t="shared" si="94"/>
        <v>3959851.92</v>
      </c>
      <c r="F370" s="124">
        <v>2908379.03</v>
      </c>
      <c r="G370" s="124">
        <v>1025182.45</v>
      </c>
      <c r="H370" s="124">
        <f t="shared" ref="H370:H396" si="96">SUM(F370:G370)</f>
        <v>3933561.4799999995</v>
      </c>
      <c r="I370" s="124">
        <f t="shared" ref="I370:I396" si="97">IF(C370&lt;&gt;0,IF(F370&lt;&gt;0,F370/C370*100,""),"")</f>
        <v>99.437710974160836</v>
      </c>
      <c r="J370" s="124">
        <f t="shared" ref="J370:J396" si="98">IF(E370&lt;&gt;0,IF(H370&lt;&gt;0,H370/E370*100,""),"")</f>
        <v>99.336075173235258</v>
      </c>
    </row>
    <row r="371" spans="1:10" s="16" customFormat="1">
      <c r="A371" s="36" t="s">
        <v>55</v>
      </c>
      <c r="B371" s="34" t="s">
        <v>597</v>
      </c>
      <c r="C371" s="124">
        <v>2136763</v>
      </c>
      <c r="D371" s="124">
        <v>1625478.53</v>
      </c>
      <c r="E371" s="124">
        <f t="shared" si="94"/>
        <v>3762241.5300000003</v>
      </c>
      <c r="F371" s="124">
        <v>1505565.93</v>
      </c>
      <c r="G371" s="124">
        <v>1610018.08</v>
      </c>
      <c r="H371" s="124">
        <f t="shared" si="96"/>
        <v>3115584.01</v>
      </c>
      <c r="I371" s="124">
        <f t="shared" si="97"/>
        <v>70.460127304712785</v>
      </c>
      <c r="J371" s="124">
        <f t="shared" si="98"/>
        <v>82.811908410356622</v>
      </c>
    </row>
    <row r="372" spans="1:10" s="16" customFormat="1">
      <c r="A372" s="36" t="s">
        <v>657</v>
      </c>
      <c r="B372" s="34" t="s">
        <v>658</v>
      </c>
      <c r="C372" s="124">
        <v>2124600</v>
      </c>
      <c r="D372" s="124">
        <v>250073.62</v>
      </c>
      <c r="E372" s="124">
        <f t="shared" si="94"/>
        <v>2374673.62</v>
      </c>
      <c r="F372" s="124">
        <v>2048159.69</v>
      </c>
      <c r="G372" s="124">
        <v>247695.09</v>
      </c>
      <c r="H372" s="124">
        <f t="shared" si="96"/>
        <v>2295854.7799999998</v>
      </c>
      <c r="I372" s="124">
        <f t="shared" si="97"/>
        <v>96.402131695377946</v>
      </c>
      <c r="J372" s="124">
        <f t="shared" si="98"/>
        <v>96.680855872732508</v>
      </c>
    </row>
    <row r="373" spans="1:10" s="16" customFormat="1">
      <c r="A373" s="36" t="s">
        <v>289</v>
      </c>
      <c r="B373" s="34" t="s">
        <v>578</v>
      </c>
      <c r="C373" s="124">
        <v>64582564</v>
      </c>
      <c r="D373" s="124">
        <v>1667157.46</v>
      </c>
      <c r="E373" s="124">
        <f t="shared" si="94"/>
        <v>66249721.460000001</v>
      </c>
      <c r="F373" s="124">
        <v>63191742.640000001</v>
      </c>
      <c r="G373" s="124">
        <v>1651300.6</v>
      </c>
      <c r="H373" s="124">
        <f t="shared" si="96"/>
        <v>64843043.240000002</v>
      </c>
      <c r="I373" s="124">
        <f t="shared" si="97"/>
        <v>97.846444498549175</v>
      </c>
      <c r="J373" s="124">
        <f t="shared" si="98"/>
        <v>97.876703193613707</v>
      </c>
    </row>
    <row r="374" spans="1:10" s="16" customFormat="1">
      <c r="A374" s="36" t="s">
        <v>373</v>
      </c>
      <c r="B374" s="34" t="s">
        <v>589</v>
      </c>
      <c r="C374" s="124">
        <v>1636600</v>
      </c>
      <c r="D374" s="124">
        <v>2750809.82</v>
      </c>
      <c r="E374" s="124">
        <f t="shared" si="94"/>
        <v>4387409.82</v>
      </c>
      <c r="F374" s="124">
        <v>1635216.55</v>
      </c>
      <c r="G374" s="124">
        <v>2724645.99</v>
      </c>
      <c r="H374" s="124">
        <f t="shared" si="96"/>
        <v>4359862.54</v>
      </c>
      <c r="I374" s="124">
        <f t="shared" si="97"/>
        <v>99.915468043504831</v>
      </c>
      <c r="J374" s="124">
        <f t="shared" si="98"/>
        <v>99.372128861214975</v>
      </c>
    </row>
    <row r="375" spans="1:10" s="16" customFormat="1">
      <c r="A375" s="36" t="s">
        <v>765</v>
      </c>
      <c r="B375" s="34" t="s">
        <v>766</v>
      </c>
      <c r="C375" s="124">
        <v>820500</v>
      </c>
      <c r="D375" s="124">
        <v>138929.79</v>
      </c>
      <c r="E375" s="124">
        <f t="shared" si="94"/>
        <v>959429.79</v>
      </c>
      <c r="F375" s="124">
        <v>820500</v>
      </c>
      <c r="G375" s="124">
        <v>137608.38</v>
      </c>
      <c r="H375" s="124">
        <f t="shared" si="96"/>
        <v>958108.38</v>
      </c>
      <c r="I375" s="124">
        <f t="shared" si="97"/>
        <v>100</v>
      </c>
      <c r="J375" s="124">
        <f t="shared" si="98"/>
        <v>99.862271318467194</v>
      </c>
    </row>
    <row r="376" spans="1:10" s="16" customFormat="1">
      <c r="A376" s="36" t="s">
        <v>370</v>
      </c>
      <c r="B376" s="34" t="s">
        <v>591</v>
      </c>
      <c r="C376" s="124">
        <v>4266362</v>
      </c>
      <c r="D376" s="124">
        <v>694648.94</v>
      </c>
      <c r="E376" s="124">
        <f t="shared" si="94"/>
        <v>4961010.9399999995</v>
      </c>
      <c r="F376" s="124">
        <f>1925548.17+165.33</f>
        <v>1925713.5</v>
      </c>
      <c r="G376" s="124">
        <v>688041.92</v>
      </c>
      <c r="H376" s="124">
        <f t="shared" si="96"/>
        <v>2613755.42</v>
      </c>
      <c r="I376" s="124">
        <f t="shared" si="97"/>
        <v>45.137133229669679</v>
      </c>
      <c r="J376" s="124">
        <f t="shared" si="98"/>
        <v>52.685943482317739</v>
      </c>
    </row>
    <row r="377" spans="1:10" s="16" customFormat="1">
      <c r="A377" s="36" t="s">
        <v>25</v>
      </c>
      <c r="B377" s="34" t="s">
        <v>54</v>
      </c>
      <c r="C377" s="124">
        <v>1425932</v>
      </c>
      <c r="D377" s="124">
        <v>805792.77</v>
      </c>
      <c r="E377" s="124">
        <f t="shared" si="94"/>
        <v>2231724.77</v>
      </c>
      <c r="F377" s="124">
        <v>1071084.3</v>
      </c>
      <c r="G377" s="124">
        <v>798128.62</v>
      </c>
      <c r="H377" s="124">
        <f t="shared" si="96"/>
        <v>1869212.92</v>
      </c>
      <c r="I377" s="124">
        <f t="shared" si="97"/>
        <v>75.11468288810407</v>
      </c>
      <c r="J377" s="124">
        <f t="shared" si="98"/>
        <v>83.756426649330947</v>
      </c>
    </row>
    <row r="378" spans="1:10" s="16" customFormat="1" ht="12.75" customHeight="1">
      <c r="A378" s="36" t="s">
        <v>154</v>
      </c>
      <c r="B378" s="34" t="s">
        <v>586</v>
      </c>
      <c r="C378" s="124">
        <v>13326357</v>
      </c>
      <c r="D378" s="124">
        <v>1549067.14</v>
      </c>
      <c r="E378" s="124">
        <f t="shared" si="94"/>
        <v>14875424.140000001</v>
      </c>
      <c r="F378" s="124">
        <v>11510399.99</v>
      </c>
      <c r="G378" s="124">
        <v>1534333.47</v>
      </c>
      <c r="H378" s="124">
        <f t="shared" si="96"/>
        <v>13044733.460000001</v>
      </c>
      <c r="I378" s="124">
        <f t="shared" si="97"/>
        <v>86.373192538666046</v>
      </c>
      <c r="J378" s="124">
        <f t="shared" si="98"/>
        <v>87.693186676423736</v>
      </c>
    </row>
    <row r="379" spans="1:10" s="16" customFormat="1">
      <c r="A379" s="36" t="s">
        <v>697</v>
      </c>
      <c r="B379" s="34" t="s">
        <v>698</v>
      </c>
      <c r="C379" s="124">
        <v>309600</v>
      </c>
      <c r="D379" s="124">
        <v>13892.98</v>
      </c>
      <c r="E379" s="124">
        <f t="shared" si="94"/>
        <v>323492.98</v>
      </c>
      <c r="F379" s="124">
        <v>309600</v>
      </c>
      <c r="G379" s="124">
        <v>13760.84</v>
      </c>
      <c r="H379" s="124">
        <f t="shared" si="96"/>
        <v>323360.84000000003</v>
      </c>
      <c r="I379" s="124">
        <f t="shared" si="97"/>
        <v>100</v>
      </c>
      <c r="J379" s="124">
        <f t="shared" si="98"/>
        <v>99.95915212750522</v>
      </c>
    </row>
    <row r="380" spans="1:10" s="16" customFormat="1">
      <c r="A380" s="36" t="s">
        <v>188</v>
      </c>
      <c r="B380" s="34" t="s">
        <v>576</v>
      </c>
      <c r="C380" s="124">
        <v>3637196</v>
      </c>
      <c r="D380" s="124">
        <v>507093.73</v>
      </c>
      <c r="E380" s="124">
        <f t="shared" si="94"/>
        <v>4144289.73</v>
      </c>
      <c r="F380" s="124">
        <f>2385249.46+29266.49</f>
        <v>2414515.9500000002</v>
      </c>
      <c r="G380" s="124">
        <v>502270.6</v>
      </c>
      <c r="H380" s="124">
        <f t="shared" si="96"/>
        <v>2916786.5500000003</v>
      </c>
      <c r="I380" s="124">
        <f t="shared" si="97"/>
        <v>66.383993328927019</v>
      </c>
      <c r="J380" s="124">
        <f t="shared" si="98"/>
        <v>70.380855104934952</v>
      </c>
    </row>
    <row r="381" spans="1:10" s="16" customFormat="1">
      <c r="A381" s="36" t="s">
        <v>138</v>
      </c>
      <c r="B381" s="34" t="s">
        <v>590</v>
      </c>
      <c r="C381" s="124">
        <v>6666167</v>
      </c>
      <c r="D381" s="124">
        <v>104197.34</v>
      </c>
      <c r="E381" s="124">
        <f t="shared" ref="E381:E391" si="99">SUM(C381:D381)</f>
        <v>6770364.3399999999</v>
      </c>
      <c r="F381" s="124">
        <v>6366166</v>
      </c>
      <c r="G381" s="124">
        <v>103206.29</v>
      </c>
      <c r="H381" s="124">
        <f t="shared" si="96"/>
        <v>6469372.29</v>
      </c>
      <c r="I381" s="124">
        <f t="shared" si="97"/>
        <v>95.499647698595012</v>
      </c>
      <c r="J381" s="124">
        <f t="shared" si="98"/>
        <v>95.554271012835926</v>
      </c>
    </row>
    <row r="382" spans="1:10" s="16" customFormat="1">
      <c r="A382" s="36" t="s">
        <v>105</v>
      </c>
      <c r="B382" s="34" t="s">
        <v>106</v>
      </c>
      <c r="C382" s="124">
        <v>1416790</v>
      </c>
      <c r="D382" s="124">
        <v>861364.69</v>
      </c>
      <c r="E382" s="124">
        <f t="shared" si="99"/>
        <v>2278154.69</v>
      </c>
      <c r="F382" s="124">
        <v>1127682.72</v>
      </c>
      <c r="G382" s="124">
        <v>853171.98</v>
      </c>
      <c r="H382" s="124">
        <f t="shared" si="96"/>
        <v>1980854.7</v>
      </c>
      <c r="I382" s="124">
        <f t="shared" si="97"/>
        <v>79.594203798728117</v>
      </c>
      <c r="J382" s="124">
        <f t="shared" si="98"/>
        <v>86.949964754149335</v>
      </c>
    </row>
    <row r="383" spans="1:10" s="16" customFormat="1" ht="12.75" customHeight="1">
      <c r="A383" s="36" t="s">
        <v>311</v>
      </c>
      <c r="B383" s="34" t="s">
        <v>577</v>
      </c>
      <c r="C383" s="124">
        <v>5306076</v>
      </c>
      <c r="D383" s="124">
        <v>458468.3</v>
      </c>
      <c r="E383" s="124">
        <f t="shared" si="99"/>
        <v>5764544.2999999998</v>
      </c>
      <c r="F383" s="124">
        <v>5213864.41</v>
      </c>
      <c r="G383" s="124">
        <v>454107.66</v>
      </c>
      <c r="H383" s="124">
        <f t="shared" si="96"/>
        <v>5667972.0700000003</v>
      </c>
      <c r="I383" s="124">
        <f t="shared" si="97"/>
        <v>98.262150975598544</v>
      </c>
      <c r="J383" s="124">
        <f t="shared" si="98"/>
        <v>98.324720481374399</v>
      </c>
    </row>
    <row r="384" spans="1:10" s="16" customFormat="1">
      <c r="A384" s="36" t="s">
        <v>72</v>
      </c>
      <c r="B384" s="34" t="s">
        <v>73</v>
      </c>
      <c r="C384" s="124">
        <v>763010</v>
      </c>
      <c r="D384" s="124">
        <v>514040.22</v>
      </c>
      <c r="E384" s="124">
        <f t="shared" si="99"/>
        <v>1277050.22</v>
      </c>
      <c r="F384" s="124">
        <v>681265.39</v>
      </c>
      <c r="G384" s="124">
        <v>509151.02</v>
      </c>
      <c r="H384" s="124">
        <f t="shared" si="96"/>
        <v>1190416.4100000001</v>
      </c>
      <c r="I384" s="124">
        <f t="shared" si="97"/>
        <v>89.286561119775627</v>
      </c>
      <c r="J384" s="124">
        <f t="shared" si="98"/>
        <v>93.216099990178947</v>
      </c>
    </row>
    <row r="385" spans="1:10" s="16" customFormat="1">
      <c r="A385" s="36" t="s">
        <v>787</v>
      </c>
      <c r="B385" s="34" t="s">
        <v>779</v>
      </c>
      <c r="C385" s="124">
        <v>74561</v>
      </c>
      <c r="D385" s="124">
        <v>34732.449999999997</v>
      </c>
      <c r="E385" s="124">
        <f t="shared" si="99"/>
        <v>109293.45</v>
      </c>
      <c r="F385" s="124">
        <v>74547.520000000004</v>
      </c>
      <c r="G385" s="124">
        <v>34402.1</v>
      </c>
      <c r="H385" s="124">
        <f t="shared" si="96"/>
        <v>108949.62</v>
      </c>
      <c r="I385" s="124">
        <f t="shared" si="97"/>
        <v>99.98192084333634</v>
      </c>
      <c r="J385" s="124">
        <f t="shared" si="98"/>
        <v>99.685406582004688</v>
      </c>
    </row>
    <row r="386" spans="1:10" s="16" customFormat="1">
      <c r="A386" s="36" t="s">
        <v>829</v>
      </c>
      <c r="B386" s="34" t="s">
        <v>830</v>
      </c>
      <c r="C386" s="124">
        <v>9455700</v>
      </c>
      <c r="D386" s="124">
        <v>1035026.93</v>
      </c>
      <c r="E386" s="124">
        <f t="shared" si="99"/>
        <v>10490726.93</v>
      </c>
      <c r="F386" s="124">
        <v>9310183.9499999993</v>
      </c>
      <c r="G386" s="124">
        <v>1025182.46</v>
      </c>
      <c r="H386" s="124">
        <f t="shared" si="96"/>
        <v>10335366.41</v>
      </c>
      <c r="I386" s="124">
        <f t="shared" si="97"/>
        <v>98.461075859005675</v>
      </c>
      <c r="J386" s="124">
        <f t="shared" si="98"/>
        <v>98.519068115711605</v>
      </c>
    </row>
    <row r="387" spans="1:10" s="16" customFormat="1">
      <c r="A387" s="36" t="s">
        <v>838</v>
      </c>
      <c r="B387" s="34" t="s">
        <v>837</v>
      </c>
      <c r="C387" s="124">
        <v>966382</v>
      </c>
      <c r="D387" s="124">
        <v>277859.58</v>
      </c>
      <c r="E387" s="124">
        <f t="shared" si="99"/>
        <v>1244241.58</v>
      </c>
      <c r="F387" s="124">
        <v>808106.48</v>
      </c>
      <c r="G387" s="124">
        <v>275216.77</v>
      </c>
      <c r="H387" s="124">
        <f t="shared" si="96"/>
        <v>1083323.25</v>
      </c>
      <c r="I387" s="124">
        <f t="shared" si="97"/>
        <v>83.621847261227956</v>
      </c>
      <c r="J387" s="124">
        <f t="shared" si="98"/>
        <v>87.06695447358382</v>
      </c>
    </row>
    <row r="388" spans="1:10" s="16" customFormat="1">
      <c r="A388" s="36" t="s">
        <v>961</v>
      </c>
      <c r="B388" s="34" t="s">
        <v>960</v>
      </c>
      <c r="C388" s="124">
        <v>49437</v>
      </c>
      <c r="D388" s="124">
        <v>27785.96</v>
      </c>
      <c r="E388" s="124">
        <f t="shared" si="99"/>
        <v>77222.959999999992</v>
      </c>
      <c r="F388" s="124">
        <v>31987.279999999999</v>
      </c>
      <c r="G388" s="124">
        <v>27521.68</v>
      </c>
      <c r="H388" s="124">
        <f t="shared" si="96"/>
        <v>59508.959999999999</v>
      </c>
      <c r="I388" s="124">
        <f t="shared" si="97"/>
        <v>64.703117098529432</v>
      </c>
      <c r="J388" s="124">
        <f t="shared" si="98"/>
        <v>77.0612263502979</v>
      </c>
    </row>
    <row r="389" spans="1:10" s="16" customFormat="1">
      <c r="A389" s="315" t="s">
        <v>963</v>
      </c>
      <c r="B389" s="222" t="s">
        <v>962</v>
      </c>
      <c r="C389" s="318">
        <v>161330</v>
      </c>
      <c r="D389" s="318"/>
      <c r="E389" s="318">
        <f t="shared" si="99"/>
        <v>161330</v>
      </c>
      <c r="F389" s="318"/>
      <c r="G389" s="318"/>
      <c r="H389" s="318">
        <f t="shared" si="96"/>
        <v>0</v>
      </c>
      <c r="I389" s="124" t="str">
        <f t="shared" ref="I389:I391" si="100">IF(C389&lt;&gt;0,IF(F389&lt;&gt;0,F389/C389*100,""),"")</f>
        <v/>
      </c>
      <c r="J389" s="124" t="str">
        <f t="shared" ref="J389:J391" si="101">IF(E389&lt;&gt;0,IF(H389&lt;&gt;0,H389/E389*100,""),"")</f>
        <v/>
      </c>
    </row>
    <row r="390" spans="1:10" s="16" customFormat="1" ht="12" customHeight="1">
      <c r="A390" s="36" t="s">
        <v>965</v>
      </c>
      <c r="B390" s="34" t="s">
        <v>964</v>
      </c>
      <c r="C390" s="124">
        <v>183104</v>
      </c>
      <c r="D390" s="124"/>
      <c r="E390" s="124">
        <f t="shared" si="99"/>
        <v>183104</v>
      </c>
      <c r="F390" s="124"/>
      <c r="G390" s="124"/>
      <c r="H390" s="124">
        <f t="shared" si="96"/>
        <v>0</v>
      </c>
      <c r="I390" s="124" t="str">
        <f t="shared" si="100"/>
        <v/>
      </c>
      <c r="J390" s="124" t="str">
        <f t="shared" si="101"/>
        <v/>
      </c>
    </row>
    <row r="391" spans="1:10" s="16" customFormat="1">
      <c r="A391" s="36" t="s">
        <v>902</v>
      </c>
      <c r="B391" s="34" t="s">
        <v>893</v>
      </c>
      <c r="C391" s="124">
        <v>30163865.440000001</v>
      </c>
      <c r="D391" s="124">
        <v>138929.79</v>
      </c>
      <c r="E391" s="124">
        <f t="shared" si="99"/>
        <v>30302795.23</v>
      </c>
      <c r="F391" s="124">
        <v>27787793.030000001</v>
      </c>
      <c r="G391" s="124">
        <v>137608.38</v>
      </c>
      <c r="H391" s="124">
        <f t="shared" si="96"/>
        <v>27925401.41</v>
      </c>
      <c r="I391" s="124">
        <f t="shared" si="100"/>
        <v>92.122785407837299</v>
      </c>
      <c r="J391" s="124">
        <f t="shared" si="101"/>
        <v>92.154539533546526</v>
      </c>
    </row>
    <row r="392" spans="1:10" s="16" customFormat="1">
      <c r="A392" s="176" t="s">
        <v>920</v>
      </c>
      <c r="B392" s="175" t="s">
        <v>917</v>
      </c>
      <c r="C392" s="124">
        <v>5989766.0199999996</v>
      </c>
      <c r="D392" s="124">
        <v>138929.79</v>
      </c>
      <c r="E392" s="124">
        <f t="shared" ref="E392:E396" si="102">SUM(C392:D392)</f>
        <v>6128695.8099999996</v>
      </c>
      <c r="F392" s="124">
        <v>5527395.4299999997</v>
      </c>
      <c r="G392" s="124">
        <v>137608.38</v>
      </c>
      <c r="H392" s="124">
        <f t="shared" si="96"/>
        <v>5665003.8099999996</v>
      </c>
      <c r="I392" s="124">
        <f t="shared" si="97"/>
        <v>92.280656899516089</v>
      </c>
      <c r="J392" s="124">
        <f t="shared" si="98"/>
        <v>92.434083622760184</v>
      </c>
    </row>
    <row r="393" spans="1:10" s="16" customFormat="1">
      <c r="A393" s="36" t="s">
        <v>9</v>
      </c>
      <c r="B393" s="34" t="s">
        <v>6</v>
      </c>
      <c r="C393" s="124">
        <v>596350</v>
      </c>
      <c r="D393" s="124"/>
      <c r="E393" s="124">
        <f t="shared" si="102"/>
        <v>596350</v>
      </c>
      <c r="F393" s="124">
        <v>595787.98</v>
      </c>
      <c r="G393" s="124"/>
      <c r="H393" s="124">
        <f t="shared" si="96"/>
        <v>595787.98</v>
      </c>
      <c r="I393" s="124">
        <f t="shared" si="97"/>
        <v>99.905756686509591</v>
      </c>
      <c r="J393" s="124">
        <f t="shared" si="98"/>
        <v>99.905756686509591</v>
      </c>
    </row>
    <row r="394" spans="1:10" s="16" customFormat="1">
      <c r="A394" s="36" t="s">
        <v>608</v>
      </c>
      <c r="B394" s="34" t="s">
        <v>609</v>
      </c>
      <c r="C394" s="124">
        <v>105000</v>
      </c>
      <c r="D394" s="124"/>
      <c r="E394" s="124">
        <f t="shared" si="102"/>
        <v>105000</v>
      </c>
      <c r="F394" s="124">
        <v>90286.3</v>
      </c>
      <c r="G394" s="124"/>
      <c r="H394" s="124">
        <f t="shared" si="96"/>
        <v>90286.3</v>
      </c>
      <c r="I394" s="124">
        <f t="shared" si="97"/>
        <v>85.986952380952388</v>
      </c>
      <c r="J394" s="124">
        <f t="shared" si="98"/>
        <v>85.986952380952388</v>
      </c>
    </row>
    <row r="395" spans="1:10" s="16" customFormat="1">
      <c r="A395" s="36" t="s">
        <v>619</v>
      </c>
      <c r="B395" s="34" t="s">
        <v>618</v>
      </c>
      <c r="C395" s="124">
        <v>359683</v>
      </c>
      <c r="D395" s="124"/>
      <c r="E395" s="124">
        <f t="shared" si="102"/>
        <v>359683</v>
      </c>
      <c r="F395" s="124">
        <v>341477</v>
      </c>
      <c r="G395" s="124"/>
      <c r="H395" s="124">
        <f t="shared" si="96"/>
        <v>341477</v>
      </c>
      <c r="I395" s="124">
        <f t="shared" si="97"/>
        <v>94.938320687939097</v>
      </c>
      <c r="J395" s="124">
        <f t="shared" si="98"/>
        <v>94.938320687939097</v>
      </c>
    </row>
    <row r="396" spans="1:10" s="16" customFormat="1">
      <c r="A396" s="101" t="s">
        <v>763</v>
      </c>
      <c r="B396" s="34" t="s">
        <v>124</v>
      </c>
      <c r="C396" s="124">
        <v>1100000</v>
      </c>
      <c r="D396" s="124"/>
      <c r="E396" s="124">
        <f t="shared" si="102"/>
        <v>1100000</v>
      </c>
      <c r="F396" s="124">
        <f>600000+250000</f>
        <v>850000</v>
      </c>
      <c r="G396" s="124"/>
      <c r="H396" s="124">
        <f t="shared" si="96"/>
        <v>850000</v>
      </c>
      <c r="I396" s="124">
        <f t="shared" si="97"/>
        <v>77.272727272727266</v>
      </c>
      <c r="J396" s="124">
        <f t="shared" si="98"/>
        <v>77.272727272727266</v>
      </c>
    </row>
    <row r="397" spans="1:10" s="16" customFormat="1" ht="6" customHeight="1">
      <c r="A397" s="101"/>
      <c r="B397" s="34"/>
      <c r="C397" s="124"/>
      <c r="D397" s="124"/>
      <c r="E397" s="124"/>
      <c r="F397" s="124"/>
      <c r="G397" s="124"/>
      <c r="H397" s="124"/>
      <c r="I397" s="124" t="str">
        <f t="shared" si="91"/>
        <v/>
      </c>
      <c r="J397" s="124" t="str">
        <f t="shared" si="92"/>
        <v/>
      </c>
    </row>
    <row r="398" spans="1:10" s="8" customFormat="1" ht="12.75">
      <c r="A398" s="47" t="s">
        <v>173</v>
      </c>
      <c r="B398" s="50" t="s">
        <v>242</v>
      </c>
      <c r="C398" s="137">
        <f>SUM(C400:C405)</f>
        <v>127771148.19</v>
      </c>
      <c r="D398" s="137">
        <f>SUM(D400:D405)</f>
        <v>26727312.75</v>
      </c>
      <c r="E398" s="127">
        <f t="shared" ref="E398:E407" si="103">SUM(C398:D398)</f>
        <v>154498460.94</v>
      </c>
      <c r="F398" s="137">
        <f>SUM(F400:F405)</f>
        <v>125688011.71000001</v>
      </c>
      <c r="G398" s="137">
        <f>SUM(G400:G405)</f>
        <v>26473100.770000003</v>
      </c>
      <c r="H398" s="127">
        <f>SUM(F398:G398)</f>
        <v>152161112.48000002</v>
      </c>
      <c r="I398" s="127">
        <f t="shared" si="91"/>
        <v>98.369634687087341</v>
      </c>
      <c r="J398" s="127">
        <f t="shared" si="92"/>
        <v>98.487138029868333</v>
      </c>
    </row>
    <row r="399" spans="1:10" s="3" customFormat="1">
      <c r="A399" s="36" t="s">
        <v>244</v>
      </c>
      <c r="B399" s="34"/>
      <c r="C399" s="126">
        <f>SUM(C400:C404)</f>
        <v>4579524.1899999995</v>
      </c>
      <c r="D399" s="126">
        <f>SUM(D400:D404)</f>
        <v>26727312.75</v>
      </c>
      <c r="E399" s="126">
        <f t="shared" si="103"/>
        <v>31306836.939999998</v>
      </c>
      <c r="F399" s="126">
        <f>SUM(F400:F404)</f>
        <v>4178886.0100000002</v>
      </c>
      <c r="G399" s="126">
        <f>SUM(G400:G404)</f>
        <v>26473100.770000003</v>
      </c>
      <c r="H399" s="126">
        <f>SUM(F399:G399)</f>
        <v>30651986.780000005</v>
      </c>
      <c r="I399" s="126">
        <f t="shared" si="91"/>
        <v>91.251532618282795</v>
      </c>
      <c r="J399" s="126">
        <f t="shared" si="92"/>
        <v>97.908283863824934</v>
      </c>
    </row>
    <row r="400" spans="1:10" s="3" customFormat="1">
      <c r="A400" s="36" t="s">
        <v>523</v>
      </c>
      <c r="B400" s="34">
        <v>0</v>
      </c>
      <c r="C400" s="126"/>
      <c r="D400" s="126">
        <f>26727312.75-25018476.34</f>
        <v>1708836.4100000001</v>
      </c>
      <c r="E400" s="126">
        <f t="shared" si="103"/>
        <v>1708836.4100000001</v>
      </c>
      <c r="F400" s="126"/>
      <c r="G400" s="126">
        <f>26473100.77-24780517.66</f>
        <v>1692583.1099999994</v>
      </c>
      <c r="H400" s="126">
        <f t="shared" ref="H400:H407" si="104">SUM(F400:G400)</f>
        <v>1692583.1099999994</v>
      </c>
      <c r="I400" s="126" t="str">
        <f t="shared" si="91"/>
        <v/>
      </c>
      <c r="J400" s="126">
        <f t="shared" si="92"/>
        <v>99.048867410309867</v>
      </c>
    </row>
    <row r="401" spans="1:10" s="3" customFormat="1">
      <c r="A401" s="36" t="s">
        <v>180</v>
      </c>
      <c r="B401" s="34" t="s">
        <v>515</v>
      </c>
      <c r="C401" s="124">
        <v>3248800</v>
      </c>
      <c r="D401" s="126">
        <v>15783118.640000001</v>
      </c>
      <c r="E401" s="126">
        <f t="shared" si="103"/>
        <v>19031918.640000001</v>
      </c>
      <c r="F401" s="126">
        <v>2974561.85</v>
      </c>
      <c r="G401" s="126">
        <v>15633000.380000001</v>
      </c>
      <c r="H401" s="126">
        <f t="shared" si="104"/>
        <v>18607562.23</v>
      </c>
      <c r="I401" s="126">
        <f t="shared" si="91"/>
        <v>91.558786321103184</v>
      </c>
      <c r="J401" s="126">
        <f t="shared" si="92"/>
        <v>97.77029096210974</v>
      </c>
    </row>
    <row r="402" spans="1:10" s="3" customFormat="1">
      <c r="A402" s="36" t="s">
        <v>178</v>
      </c>
      <c r="B402" s="34" t="s">
        <v>516</v>
      </c>
      <c r="C402" s="124">
        <v>773324.19</v>
      </c>
      <c r="D402" s="126">
        <v>5692648.0899999999</v>
      </c>
      <c r="E402" s="126">
        <f t="shared" si="103"/>
        <v>6465972.2799999993</v>
      </c>
      <c r="F402" s="126">
        <v>751328.1</v>
      </c>
      <c r="G402" s="126">
        <v>5638503.5</v>
      </c>
      <c r="H402" s="126">
        <f t="shared" si="104"/>
        <v>6389831.5999999996</v>
      </c>
      <c r="I402" s="126">
        <f t="shared" si="91"/>
        <v>97.155644387640322</v>
      </c>
      <c r="J402" s="126">
        <f t="shared" si="92"/>
        <v>98.822440358497801</v>
      </c>
    </row>
    <row r="403" spans="1:10" s="3" customFormat="1" ht="24">
      <c r="A403" s="36" t="s">
        <v>369</v>
      </c>
      <c r="B403" s="34" t="s">
        <v>518</v>
      </c>
      <c r="C403" s="124">
        <v>184270</v>
      </c>
      <c r="D403" s="126">
        <v>1597692.57</v>
      </c>
      <c r="E403" s="126">
        <f t="shared" si="103"/>
        <v>1781962.57</v>
      </c>
      <c r="F403" s="126">
        <v>163426.65</v>
      </c>
      <c r="G403" s="126">
        <v>1582496.41</v>
      </c>
      <c r="H403" s="126">
        <f t="shared" si="104"/>
        <v>1745923.0599999998</v>
      </c>
      <c r="I403" s="126">
        <f t="shared" si="91"/>
        <v>88.688690508492968</v>
      </c>
      <c r="J403" s="126">
        <f t="shared" si="92"/>
        <v>97.977538327306164</v>
      </c>
    </row>
    <row r="404" spans="1:10" s="3" customFormat="1" ht="24">
      <c r="A404" s="36" t="s">
        <v>287</v>
      </c>
      <c r="B404" s="34" t="s">
        <v>519</v>
      </c>
      <c r="C404" s="124">
        <v>373130</v>
      </c>
      <c r="D404" s="126">
        <v>1945017.04</v>
      </c>
      <c r="E404" s="126">
        <f t="shared" si="103"/>
        <v>2318147.04</v>
      </c>
      <c r="F404" s="126">
        <v>289569.40999999997</v>
      </c>
      <c r="G404" s="126">
        <v>1926517.37</v>
      </c>
      <c r="H404" s="126">
        <f t="shared" si="104"/>
        <v>2216086.7800000003</v>
      </c>
      <c r="I404" s="126">
        <f t="shared" si="91"/>
        <v>77.605502103824392</v>
      </c>
      <c r="J404" s="126">
        <f t="shared" si="92"/>
        <v>95.597334498677895</v>
      </c>
    </row>
    <row r="405" spans="1:10" s="3" customFormat="1">
      <c r="A405" s="36" t="s">
        <v>763</v>
      </c>
      <c r="B405" s="34" t="s">
        <v>124</v>
      </c>
      <c r="C405" s="124">
        <v>123191624</v>
      </c>
      <c r="D405" s="126"/>
      <c r="E405" s="126">
        <f t="shared" si="103"/>
        <v>123191624</v>
      </c>
      <c r="F405" s="126">
        <v>121509125.7</v>
      </c>
      <c r="G405" s="126"/>
      <c r="H405" s="126">
        <f t="shared" si="104"/>
        <v>121509125.7</v>
      </c>
      <c r="I405" s="126">
        <f t="shared" si="91"/>
        <v>98.63424294171169</v>
      </c>
      <c r="J405" s="126">
        <f t="shared" ref="J405:J468" si="105">IF(E405&lt;&gt;0,IF(H405&lt;&gt;0,H405/E405*100,""),"")</f>
        <v>98.63424294171169</v>
      </c>
    </row>
    <row r="406" spans="1:10" s="3" customFormat="1" ht="6" customHeight="1">
      <c r="A406" s="233"/>
      <c r="B406" s="234"/>
      <c r="C406" s="130"/>
      <c r="D406" s="130"/>
      <c r="E406" s="130">
        <f t="shared" si="103"/>
        <v>0</v>
      </c>
      <c r="F406" s="130"/>
      <c r="G406" s="130"/>
      <c r="H406" s="130">
        <f t="shared" si="104"/>
        <v>0</v>
      </c>
      <c r="I406" s="130" t="str">
        <f t="shared" ref="I406:I469" si="106">IF(C406&lt;&gt;0,IF(F406&lt;&gt;0,F406/C406*100,""),"")</f>
        <v/>
      </c>
      <c r="J406" s="130" t="str">
        <f t="shared" si="105"/>
        <v/>
      </c>
    </row>
    <row r="407" spans="1:10" s="3" customFormat="1" ht="12.75" hidden="1">
      <c r="A407" s="225" t="s">
        <v>297</v>
      </c>
      <c r="B407" s="226" t="s">
        <v>242</v>
      </c>
      <c r="C407" s="231">
        <f>SUM(C410:C412)</f>
        <v>0</v>
      </c>
      <c r="D407" s="231">
        <f>SUM(D409:D412)</f>
        <v>0</v>
      </c>
      <c r="E407" s="232">
        <f t="shared" si="103"/>
        <v>0</v>
      </c>
      <c r="F407" s="231">
        <f>SUM(F410:F412)</f>
        <v>0</v>
      </c>
      <c r="G407" s="231">
        <f>SUM(G409:G412)</f>
        <v>0</v>
      </c>
      <c r="H407" s="232">
        <f t="shared" si="104"/>
        <v>0</v>
      </c>
      <c r="I407" s="232" t="str">
        <f t="shared" si="106"/>
        <v/>
      </c>
      <c r="J407" s="232" t="str">
        <f t="shared" si="105"/>
        <v/>
      </c>
    </row>
    <row r="408" spans="1:10" s="3" customFormat="1" hidden="1">
      <c r="A408" s="227" t="s">
        <v>244</v>
      </c>
      <c r="B408" s="228"/>
      <c r="C408" s="230">
        <f>SUM(C410:C412)</f>
        <v>0</v>
      </c>
      <c r="D408" s="230">
        <f>SUM(D409:D412)</f>
        <v>0</v>
      </c>
      <c r="E408" s="230">
        <f>SUM(C408:D408)</f>
        <v>0</v>
      </c>
      <c r="F408" s="230">
        <f>SUM(F410:F412)</f>
        <v>0</v>
      </c>
      <c r="G408" s="230">
        <f>SUM(G409:G412)</f>
        <v>0</v>
      </c>
      <c r="H408" s="230">
        <f>SUM(F408:G408)</f>
        <v>0</v>
      </c>
      <c r="I408" s="230" t="str">
        <f t="shared" si="106"/>
        <v/>
      </c>
      <c r="J408" s="230" t="str">
        <f t="shared" si="105"/>
        <v/>
      </c>
    </row>
    <row r="409" spans="1:10" s="3" customFormat="1" hidden="1">
      <c r="A409" s="227" t="s">
        <v>523</v>
      </c>
      <c r="B409" s="228">
        <v>0</v>
      </c>
      <c r="C409" s="230"/>
      <c r="D409" s="230"/>
      <c r="E409" s="230">
        <f>SUM(C409:D409)</f>
        <v>0</v>
      </c>
      <c r="F409" s="230"/>
      <c r="G409" s="230"/>
      <c r="H409" s="230">
        <f>SUM(F409:G409)</f>
        <v>0</v>
      </c>
      <c r="I409" s="230" t="str">
        <f t="shared" si="106"/>
        <v/>
      </c>
      <c r="J409" s="230" t="str">
        <f t="shared" si="105"/>
        <v/>
      </c>
    </row>
    <row r="410" spans="1:10" s="3" customFormat="1" hidden="1">
      <c r="A410" s="227" t="s">
        <v>290</v>
      </c>
      <c r="B410" s="228" t="s">
        <v>581</v>
      </c>
      <c r="C410" s="230"/>
      <c r="D410" s="230"/>
      <c r="E410" s="230">
        <f>SUM(C410:D410)</f>
        <v>0</v>
      </c>
      <c r="F410" s="230"/>
      <c r="G410" s="230"/>
      <c r="H410" s="230">
        <f>SUM(F410:G410)</f>
        <v>0</v>
      </c>
      <c r="I410" s="230" t="str">
        <f t="shared" si="106"/>
        <v/>
      </c>
      <c r="J410" s="230" t="str">
        <f t="shared" si="105"/>
        <v/>
      </c>
    </row>
    <row r="411" spans="1:10" s="3" customFormat="1" hidden="1">
      <c r="A411" s="227" t="s">
        <v>291</v>
      </c>
      <c r="B411" s="228" t="s">
        <v>582</v>
      </c>
      <c r="C411" s="230"/>
      <c r="D411" s="230"/>
      <c r="E411" s="230">
        <f>SUM(C411:D411)</f>
        <v>0</v>
      </c>
      <c r="F411" s="230"/>
      <c r="G411" s="230"/>
      <c r="H411" s="230">
        <f>SUM(F411:G411)</f>
        <v>0</v>
      </c>
      <c r="I411" s="230" t="str">
        <f t="shared" si="106"/>
        <v/>
      </c>
      <c r="J411" s="230" t="str">
        <f t="shared" si="105"/>
        <v/>
      </c>
    </row>
    <row r="412" spans="1:10" s="3" customFormat="1" hidden="1">
      <c r="A412" s="229" t="s">
        <v>364</v>
      </c>
      <c r="B412" s="228" t="s">
        <v>583</v>
      </c>
      <c r="C412" s="230"/>
      <c r="D412" s="230"/>
      <c r="E412" s="230">
        <f>SUM(C412:D412)</f>
        <v>0</v>
      </c>
      <c r="F412" s="230"/>
      <c r="G412" s="230"/>
      <c r="H412" s="230">
        <f>SUM(F412:G412)</f>
        <v>0</v>
      </c>
      <c r="I412" s="230" t="str">
        <f t="shared" si="106"/>
        <v/>
      </c>
      <c r="J412" s="230" t="str">
        <f t="shared" si="105"/>
        <v/>
      </c>
    </row>
    <row r="413" spans="1:10" s="7" customFormat="1" ht="6" hidden="1" customHeight="1">
      <c r="A413" s="41"/>
      <c r="B413" s="34"/>
      <c r="C413" s="126"/>
      <c r="D413" s="126"/>
      <c r="E413" s="126"/>
      <c r="F413" s="126"/>
      <c r="G413" s="126"/>
      <c r="H413" s="126"/>
      <c r="I413" s="126" t="str">
        <f t="shared" si="106"/>
        <v/>
      </c>
      <c r="J413" s="126" t="str">
        <f t="shared" si="105"/>
        <v/>
      </c>
    </row>
    <row r="414" spans="1:10" s="8" customFormat="1" ht="12.75">
      <c r="A414" s="47" t="s">
        <v>183</v>
      </c>
      <c r="B414" s="50" t="s">
        <v>242</v>
      </c>
      <c r="C414" s="247">
        <f>SUM(C416:C425)</f>
        <v>719383.12</v>
      </c>
      <c r="D414" s="247">
        <f>SUM(D416:D424)</f>
        <v>19238302.490000002</v>
      </c>
      <c r="E414" s="247">
        <f t="shared" ref="E414:E425" si="107">SUM(C414:D414)</f>
        <v>19957685.610000003</v>
      </c>
      <c r="F414" s="247">
        <f>SUM(F416:F425)</f>
        <v>672150.14999999991</v>
      </c>
      <c r="G414" s="247">
        <f>SUM(G416:G424)</f>
        <v>19055320.869999997</v>
      </c>
      <c r="H414" s="247">
        <f>SUM(F414:G414)</f>
        <v>19727471.019999996</v>
      </c>
      <c r="I414" s="247">
        <f t="shared" si="106"/>
        <v>93.434239880413088</v>
      </c>
      <c r="J414" s="247">
        <f t="shared" si="105"/>
        <v>98.846486539077176</v>
      </c>
    </row>
    <row r="415" spans="1:10" s="10" customFormat="1" ht="12.75" hidden="1">
      <c r="A415" s="36" t="s">
        <v>244</v>
      </c>
      <c r="B415" s="40"/>
      <c r="C415" s="133">
        <f>SUM(C416:C425)</f>
        <v>719383.12</v>
      </c>
      <c r="D415" s="133">
        <f>SUM(D416:D424)</f>
        <v>19238302.490000002</v>
      </c>
      <c r="E415" s="126">
        <f t="shared" si="107"/>
        <v>19957685.610000003</v>
      </c>
      <c r="F415" s="133">
        <f>SUM(F416:F425)</f>
        <v>672150.14999999991</v>
      </c>
      <c r="G415" s="133">
        <f>SUM(G416:G424)</f>
        <v>19055320.869999997</v>
      </c>
      <c r="H415" s="126">
        <f>SUM(F415:G415)</f>
        <v>19727471.019999996</v>
      </c>
      <c r="I415" s="126">
        <f t="shared" si="106"/>
        <v>93.434239880413088</v>
      </c>
      <c r="J415" s="126">
        <f t="shared" si="105"/>
        <v>98.846486539077176</v>
      </c>
    </row>
    <row r="416" spans="1:10" s="10" customFormat="1" ht="12.75">
      <c r="A416" s="36" t="s">
        <v>523</v>
      </c>
      <c r="B416" s="42">
        <v>0</v>
      </c>
      <c r="C416" s="126"/>
      <c r="D416" s="126">
        <v>1111438.31</v>
      </c>
      <c r="E416" s="126">
        <f t="shared" si="107"/>
        <v>1111438.31</v>
      </c>
      <c r="F416" s="126"/>
      <c r="G416" s="126">
        <v>1100867.07</v>
      </c>
      <c r="H416" s="126">
        <f t="shared" ref="H416:H437" si="108">SUM(F416:G416)</f>
        <v>1100867.07</v>
      </c>
      <c r="I416" s="126" t="str">
        <f t="shared" si="106"/>
        <v/>
      </c>
      <c r="J416" s="126">
        <f t="shared" si="105"/>
        <v>99.048868488256446</v>
      </c>
    </row>
    <row r="417" spans="1:10">
      <c r="A417" s="36" t="s">
        <v>210</v>
      </c>
      <c r="B417" s="34" t="s">
        <v>556</v>
      </c>
      <c r="C417" s="124">
        <v>81770</v>
      </c>
      <c r="D417" s="138">
        <v>9759817.6600000001</v>
      </c>
      <c r="E417" s="126">
        <f t="shared" si="107"/>
        <v>9841587.6600000001</v>
      </c>
      <c r="F417" s="139">
        <f>75093.88+1997.16</f>
        <v>77091.040000000008</v>
      </c>
      <c r="G417" s="138">
        <v>9666988.9199999999</v>
      </c>
      <c r="H417" s="126">
        <f t="shared" si="108"/>
        <v>9744079.959999999</v>
      </c>
      <c r="I417" s="126">
        <f t="shared" si="106"/>
        <v>94.277901430842618</v>
      </c>
      <c r="J417" s="126">
        <f t="shared" si="105"/>
        <v>99.009227948084941</v>
      </c>
    </row>
    <row r="418" spans="1:10" s="9" customFormat="1">
      <c r="A418" s="36" t="s">
        <v>184</v>
      </c>
      <c r="B418" s="34" t="s">
        <v>557</v>
      </c>
      <c r="C418" s="124">
        <v>11750</v>
      </c>
      <c r="D418" s="130">
        <v>1534016.42</v>
      </c>
      <c r="E418" s="126">
        <f t="shared" si="107"/>
        <v>1545766.42</v>
      </c>
      <c r="F418" s="126">
        <v>9247.6</v>
      </c>
      <c r="G418" s="130">
        <v>1519425.9</v>
      </c>
      <c r="H418" s="126">
        <f t="shared" si="108"/>
        <v>1528673.5</v>
      </c>
      <c r="I418" s="126">
        <f t="shared" si="106"/>
        <v>78.702978723404257</v>
      </c>
      <c r="J418" s="126">
        <f t="shared" si="105"/>
        <v>98.89421067899768</v>
      </c>
    </row>
    <row r="419" spans="1:10" s="3" customFormat="1">
      <c r="A419" s="36" t="s">
        <v>163</v>
      </c>
      <c r="B419" s="34" t="s">
        <v>558</v>
      </c>
      <c r="C419" s="124">
        <v>453360</v>
      </c>
      <c r="D419" s="130">
        <v>266282.09000000003</v>
      </c>
      <c r="E419" s="126">
        <f t="shared" si="107"/>
        <v>719642.09000000008</v>
      </c>
      <c r="F419" s="126">
        <v>427216.48</v>
      </c>
      <c r="G419" s="130">
        <v>263749.40000000002</v>
      </c>
      <c r="H419" s="126">
        <f t="shared" si="108"/>
        <v>690965.88</v>
      </c>
      <c r="I419" s="126">
        <f t="shared" si="106"/>
        <v>94.233386271395787</v>
      </c>
      <c r="J419" s="126">
        <f t="shared" si="105"/>
        <v>96.015212228623241</v>
      </c>
    </row>
    <row r="420" spans="1:10" s="3" customFormat="1" ht="24">
      <c r="A420" s="36" t="s">
        <v>164</v>
      </c>
      <c r="B420" s="34" t="s">
        <v>559</v>
      </c>
      <c r="C420" s="124">
        <v>1000</v>
      </c>
      <c r="D420" s="130">
        <v>277859.58</v>
      </c>
      <c r="E420" s="126">
        <f t="shared" si="107"/>
        <v>278859.58</v>
      </c>
      <c r="F420" s="126">
        <v>1000</v>
      </c>
      <c r="G420" s="130">
        <v>275216.77</v>
      </c>
      <c r="H420" s="126">
        <f t="shared" si="108"/>
        <v>276216.77</v>
      </c>
      <c r="I420" s="126">
        <f t="shared" si="106"/>
        <v>100</v>
      </c>
      <c r="J420" s="126">
        <f t="shared" si="105"/>
        <v>99.052279286944341</v>
      </c>
    </row>
    <row r="421" spans="1:10" s="3" customFormat="1">
      <c r="A421" s="36" t="s">
        <v>211</v>
      </c>
      <c r="B421" s="34" t="s">
        <v>560</v>
      </c>
      <c r="C421" s="124">
        <v>63343</v>
      </c>
      <c r="D421" s="130">
        <v>2466003.75</v>
      </c>
      <c r="E421" s="126">
        <f t="shared" si="107"/>
        <v>2529346.75</v>
      </c>
      <c r="F421" s="126">
        <v>51221.61</v>
      </c>
      <c r="G421" s="130">
        <v>2442548.7999999998</v>
      </c>
      <c r="H421" s="126">
        <f t="shared" si="108"/>
        <v>2493770.4099999997</v>
      </c>
      <c r="I421" s="126">
        <f t="shared" si="106"/>
        <v>80.863883933504894</v>
      </c>
      <c r="J421" s="126">
        <f t="shared" si="105"/>
        <v>98.593457381831868</v>
      </c>
    </row>
    <row r="422" spans="1:10">
      <c r="A422" s="36" t="s">
        <v>212</v>
      </c>
      <c r="B422" s="34" t="s">
        <v>561</v>
      </c>
      <c r="C422" s="124">
        <v>8000</v>
      </c>
      <c r="D422" s="138">
        <v>1649791.24</v>
      </c>
      <c r="E422" s="126">
        <f t="shared" si="107"/>
        <v>1657791.24</v>
      </c>
      <c r="F422" s="139">
        <v>7213.98</v>
      </c>
      <c r="G422" s="138">
        <v>1634099.55</v>
      </c>
      <c r="H422" s="126">
        <f t="shared" si="108"/>
        <v>1641313.53</v>
      </c>
      <c r="I422" s="126">
        <f t="shared" si="106"/>
        <v>90.174749999999989</v>
      </c>
      <c r="J422" s="126">
        <f t="shared" si="105"/>
        <v>99.006044331613197</v>
      </c>
    </row>
    <row r="423" spans="1:10" s="3" customFormat="1">
      <c r="A423" s="36" t="s">
        <v>294</v>
      </c>
      <c r="B423" s="34" t="s">
        <v>562</v>
      </c>
      <c r="C423" s="124"/>
      <c r="D423" s="130">
        <v>1256156.8400000001</v>
      </c>
      <c r="E423" s="126">
        <f t="shared" si="107"/>
        <v>1256156.8400000001</v>
      </c>
      <c r="F423" s="126"/>
      <c r="G423" s="130">
        <v>1244209.1299999999</v>
      </c>
      <c r="H423" s="126">
        <f t="shared" si="108"/>
        <v>1244209.1299999999</v>
      </c>
      <c r="I423" s="126" t="str">
        <f t="shared" si="106"/>
        <v/>
      </c>
      <c r="J423" s="126">
        <f t="shared" si="105"/>
        <v>99.048867974161553</v>
      </c>
    </row>
    <row r="424" spans="1:10" s="3" customFormat="1">
      <c r="A424" s="36" t="s">
        <v>187</v>
      </c>
      <c r="B424" s="34" t="s">
        <v>563</v>
      </c>
      <c r="C424" s="124">
        <v>1000</v>
      </c>
      <c r="D424" s="259">
        <v>916936.6</v>
      </c>
      <c r="E424" s="126">
        <f t="shared" si="107"/>
        <v>917936.6</v>
      </c>
      <c r="F424" s="260"/>
      <c r="G424" s="259">
        <v>908215.33</v>
      </c>
      <c r="H424" s="126">
        <f t="shared" si="108"/>
        <v>908215.33</v>
      </c>
      <c r="I424" s="126" t="str">
        <f t="shared" si="106"/>
        <v/>
      </c>
      <c r="J424" s="126">
        <f t="shared" si="105"/>
        <v>98.940964986034984</v>
      </c>
    </row>
    <row r="425" spans="1:10" s="3" customFormat="1">
      <c r="A425" s="36" t="s">
        <v>902</v>
      </c>
      <c r="B425" s="34" t="s">
        <v>893</v>
      </c>
      <c r="C425" s="260">
        <v>99160.12</v>
      </c>
      <c r="D425" s="260"/>
      <c r="E425" s="126">
        <f t="shared" si="107"/>
        <v>99160.12</v>
      </c>
      <c r="F425" s="260">
        <v>99159.44</v>
      </c>
      <c r="G425" s="260"/>
      <c r="H425" s="126">
        <f t="shared" si="108"/>
        <v>99159.44</v>
      </c>
      <c r="I425" s="126">
        <f t="shared" si="106"/>
        <v>99.999314240442644</v>
      </c>
      <c r="J425" s="126">
        <f t="shared" si="105"/>
        <v>99.999314240442644</v>
      </c>
    </row>
    <row r="426" spans="1:10" s="3" customFormat="1" ht="6" customHeight="1">
      <c r="A426" s="41"/>
      <c r="B426" s="42"/>
      <c r="C426" s="126"/>
      <c r="D426" s="126"/>
      <c r="E426" s="126">
        <f t="shared" ref="E426:E437" si="109">SUM(C426:D426)</f>
        <v>0</v>
      </c>
      <c r="F426" s="126"/>
      <c r="G426" s="126"/>
      <c r="H426" s="126">
        <f t="shared" si="108"/>
        <v>0</v>
      </c>
      <c r="I426" s="126" t="str">
        <f t="shared" si="106"/>
        <v/>
      </c>
      <c r="J426" s="126" t="str">
        <f t="shared" si="105"/>
        <v/>
      </c>
    </row>
    <row r="427" spans="1:10" s="23" customFormat="1" ht="12.75" customHeight="1">
      <c r="A427" s="235" t="s">
        <v>69</v>
      </c>
      <c r="B427" s="239" t="s">
        <v>242</v>
      </c>
      <c r="C427" s="131">
        <f>SUM(C429:C437)</f>
        <v>1700000</v>
      </c>
      <c r="D427" s="131">
        <f>SUM(D429:D437)</f>
        <v>6246005.4399999995</v>
      </c>
      <c r="E427" s="131">
        <f t="shared" si="109"/>
        <v>7946005.4399999995</v>
      </c>
      <c r="F427" s="131">
        <f>SUM(F429:F437)</f>
        <v>1672585.73</v>
      </c>
      <c r="G427" s="131">
        <f>SUM(G429:G437)</f>
        <v>6186597.6900000004</v>
      </c>
      <c r="H427" s="131">
        <f>SUM(F427:G427)</f>
        <v>7859183.4199999999</v>
      </c>
      <c r="I427" s="131">
        <f t="shared" si="106"/>
        <v>98.387395882352934</v>
      </c>
      <c r="J427" s="131">
        <f t="shared" si="105"/>
        <v>98.907350106218914</v>
      </c>
    </row>
    <row r="428" spans="1:10" s="23" customFormat="1" hidden="1">
      <c r="A428" s="261" t="s">
        <v>244</v>
      </c>
      <c r="B428" s="262"/>
      <c r="C428" s="126">
        <f>SUM(C429:C437)</f>
        <v>1700000</v>
      </c>
      <c r="D428" s="124">
        <f>SUM(D429:D437)</f>
        <v>6246005.4399999995</v>
      </c>
      <c r="E428" s="126">
        <f t="shared" si="109"/>
        <v>7946005.4399999995</v>
      </c>
      <c r="F428" s="126">
        <f>SUM(F429:F437)</f>
        <v>1672585.73</v>
      </c>
      <c r="G428" s="124">
        <f>SUM(G429:G437)</f>
        <v>6186597.6900000004</v>
      </c>
      <c r="H428" s="126">
        <f>SUM(F428:G428)</f>
        <v>7859183.4199999999</v>
      </c>
      <c r="I428" s="126">
        <f t="shared" si="106"/>
        <v>98.387395882352934</v>
      </c>
      <c r="J428" s="126">
        <f t="shared" si="105"/>
        <v>98.907350106218914</v>
      </c>
    </row>
    <row r="429" spans="1:10" s="23" customFormat="1">
      <c r="A429" s="36" t="s">
        <v>523</v>
      </c>
      <c r="B429" s="34">
        <v>0</v>
      </c>
      <c r="C429" s="263"/>
      <c r="D429" s="124">
        <v>805792.78</v>
      </c>
      <c r="E429" s="126">
        <f t="shared" si="109"/>
        <v>805792.78</v>
      </c>
      <c r="F429" s="263"/>
      <c r="G429" s="124">
        <v>798128.62</v>
      </c>
      <c r="H429" s="126">
        <f t="shared" si="108"/>
        <v>798128.62</v>
      </c>
      <c r="I429" s="126" t="str">
        <f t="shared" si="106"/>
        <v/>
      </c>
      <c r="J429" s="126">
        <f t="shared" si="105"/>
        <v>99.048867129338134</v>
      </c>
    </row>
    <row r="430" spans="1:10" s="7" customFormat="1" ht="24">
      <c r="A430" s="264" t="s">
        <v>251</v>
      </c>
      <c r="B430" s="42" t="s">
        <v>447</v>
      </c>
      <c r="C430" s="126">
        <v>1341721</v>
      </c>
      <c r="D430" s="126">
        <v>1319832.99</v>
      </c>
      <c r="E430" s="126">
        <f t="shared" si="109"/>
        <v>2661553.9900000002</v>
      </c>
      <c r="F430" s="126">
        <v>1321843.5</v>
      </c>
      <c r="G430" s="126">
        <v>1307279.6399999999</v>
      </c>
      <c r="H430" s="126">
        <f t="shared" si="108"/>
        <v>2629123.1399999997</v>
      </c>
      <c r="I430" s="126">
        <f t="shared" si="106"/>
        <v>98.518507200826406</v>
      </c>
      <c r="J430" s="126">
        <f t="shared" si="105"/>
        <v>98.781506964658632</v>
      </c>
    </row>
    <row r="431" spans="1:10" s="7" customFormat="1" ht="12" customHeight="1">
      <c r="A431" s="264" t="s">
        <v>887</v>
      </c>
      <c r="B431" s="42" t="s">
        <v>449</v>
      </c>
      <c r="C431" s="126">
        <v>78989</v>
      </c>
      <c r="D431" s="126">
        <v>1528227.68</v>
      </c>
      <c r="E431" s="126">
        <f t="shared" si="109"/>
        <v>1607216.68</v>
      </c>
      <c r="F431" s="126">
        <v>75340.83</v>
      </c>
      <c r="G431" s="126">
        <v>1513692.22</v>
      </c>
      <c r="H431" s="126">
        <f t="shared" si="108"/>
        <v>1589033.05</v>
      </c>
      <c r="I431" s="126">
        <f t="shared" si="106"/>
        <v>95.381420197749051</v>
      </c>
      <c r="J431" s="126">
        <f t="shared" si="105"/>
        <v>98.868626102113382</v>
      </c>
    </row>
    <row r="432" spans="1:10" s="7" customFormat="1">
      <c r="A432" s="41" t="s">
        <v>288</v>
      </c>
      <c r="B432" s="42" t="s">
        <v>594</v>
      </c>
      <c r="C432" s="126">
        <v>220190</v>
      </c>
      <c r="D432" s="126">
        <v>1188961.1299999999</v>
      </c>
      <c r="E432" s="126">
        <f t="shared" si="109"/>
        <v>1409151.13</v>
      </c>
      <c r="F432" s="126">
        <v>220180.68</v>
      </c>
      <c r="G432" s="126">
        <v>1177652.54</v>
      </c>
      <c r="H432" s="126">
        <f t="shared" si="108"/>
        <v>1397833.22</v>
      </c>
      <c r="I432" s="126">
        <f t="shared" si="106"/>
        <v>99.995767291884277</v>
      </c>
      <c r="J432" s="126">
        <f t="shared" si="105"/>
        <v>99.196827809377695</v>
      </c>
    </row>
    <row r="433" spans="1:11" s="7" customFormat="1">
      <c r="A433" s="41" t="s">
        <v>888</v>
      </c>
      <c r="B433" s="42" t="s">
        <v>595</v>
      </c>
      <c r="C433" s="126">
        <v>18720</v>
      </c>
      <c r="D433" s="126">
        <v>687702.45</v>
      </c>
      <c r="E433" s="126">
        <f t="shared" si="109"/>
        <v>706422.45</v>
      </c>
      <c r="F433" s="126">
        <v>17372.38</v>
      </c>
      <c r="G433" s="126">
        <v>681161.5</v>
      </c>
      <c r="H433" s="126">
        <f t="shared" si="108"/>
        <v>698533.88</v>
      </c>
      <c r="I433" s="126">
        <f t="shared" si="106"/>
        <v>92.801175213675222</v>
      </c>
      <c r="J433" s="126">
        <f t="shared" si="105"/>
        <v>98.88330700701826</v>
      </c>
    </row>
    <row r="434" spans="1:11" s="7" customFormat="1">
      <c r="A434" s="41" t="s">
        <v>70</v>
      </c>
      <c r="B434" s="42" t="s">
        <v>71</v>
      </c>
      <c r="C434" s="126"/>
      <c r="D434" s="126">
        <v>409842.88</v>
      </c>
      <c r="E434" s="126">
        <f t="shared" si="109"/>
        <v>409842.88</v>
      </c>
      <c r="F434" s="126"/>
      <c r="G434" s="126">
        <v>405944.73</v>
      </c>
      <c r="H434" s="126">
        <f t="shared" si="108"/>
        <v>405944.73</v>
      </c>
      <c r="I434" s="126" t="str">
        <f t="shared" si="106"/>
        <v/>
      </c>
      <c r="J434" s="126">
        <f t="shared" si="105"/>
        <v>99.048867214675042</v>
      </c>
    </row>
    <row r="435" spans="1:11" s="7" customFormat="1">
      <c r="A435" s="41" t="s">
        <v>1066</v>
      </c>
      <c r="B435" s="42" t="s">
        <v>1065</v>
      </c>
      <c r="C435" s="126"/>
      <c r="D435" s="126">
        <v>27785.96</v>
      </c>
      <c r="E435" s="126">
        <f t="shared" si="109"/>
        <v>27785.96</v>
      </c>
      <c r="F435" s="126"/>
      <c r="G435" s="126">
        <v>27521.68</v>
      </c>
      <c r="H435" s="126">
        <f t="shared" si="108"/>
        <v>27521.68</v>
      </c>
      <c r="I435" s="126"/>
      <c r="J435" s="126">
        <f t="shared" si="105"/>
        <v>99.048872164215311</v>
      </c>
    </row>
    <row r="436" spans="1:11" s="7" customFormat="1" ht="24">
      <c r="A436" s="41" t="s">
        <v>851</v>
      </c>
      <c r="B436" s="42" t="s">
        <v>852</v>
      </c>
      <c r="C436" s="126">
        <v>40380</v>
      </c>
      <c r="D436" s="126">
        <v>208394.68</v>
      </c>
      <c r="E436" s="126">
        <f t="shared" si="109"/>
        <v>248774.68</v>
      </c>
      <c r="F436" s="126">
        <v>37848.339999999997</v>
      </c>
      <c r="G436" s="126">
        <v>206412.57</v>
      </c>
      <c r="H436" s="126">
        <f t="shared" si="108"/>
        <v>244260.91</v>
      </c>
      <c r="I436" s="126">
        <f t="shared" si="106"/>
        <v>93.73041109460128</v>
      </c>
      <c r="J436" s="126">
        <f t="shared" si="105"/>
        <v>98.185599113221656</v>
      </c>
    </row>
    <row r="437" spans="1:11" s="7" customFormat="1">
      <c r="A437" s="41" t="s">
        <v>853</v>
      </c>
      <c r="B437" s="42" t="s">
        <v>854</v>
      </c>
      <c r="C437" s="126"/>
      <c r="D437" s="126">
        <v>69464.89</v>
      </c>
      <c r="E437" s="126">
        <f t="shared" si="109"/>
        <v>69464.89</v>
      </c>
      <c r="F437" s="126"/>
      <c r="G437" s="126">
        <v>68804.19</v>
      </c>
      <c r="H437" s="126">
        <f t="shared" si="108"/>
        <v>68804.19</v>
      </c>
      <c r="I437" s="126" t="str">
        <f t="shared" si="106"/>
        <v/>
      </c>
      <c r="J437" s="126">
        <f t="shared" si="105"/>
        <v>99.048872027293228</v>
      </c>
    </row>
    <row r="438" spans="1:11" s="3" customFormat="1" ht="6" customHeight="1">
      <c r="A438" s="36"/>
      <c r="B438" s="34"/>
      <c r="C438" s="126"/>
      <c r="D438" s="126"/>
      <c r="E438" s="126"/>
      <c r="F438" s="126"/>
      <c r="G438" s="126"/>
      <c r="H438" s="126"/>
      <c r="I438" s="126" t="str">
        <f t="shared" si="106"/>
        <v/>
      </c>
      <c r="J438" s="126" t="str">
        <f t="shared" si="105"/>
        <v/>
      </c>
    </row>
    <row r="439" spans="1:11" s="8" customFormat="1" ht="12.75">
      <c r="A439" s="47" t="s">
        <v>377</v>
      </c>
      <c r="B439" s="52" t="s">
        <v>242</v>
      </c>
      <c r="C439" s="123">
        <f>SUM(C442:C444)</f>
        <v>35916</v>
      </c>
      <c r="D439" s="123">
        <f>SUM(D441:D444)</f>
        <v>2112844.23</v>
      </c>
      <c r="E439" s="123">
        <f t="shared" ref="E439:E449" si="110">SUM(C439:D439)</f>
        <v>2148760.23</v>
      </c>
      <c r="F439" s="123">
        <f>SUM(F442:F444)</f>
        <v>29164.67</v>
      </c>
      <c r="G439" s="123">
        <f>SUM(G441:G444)</f>
        <v>2092748.2899999998</v>
      </c>
      <c r="H439" s="123">
        <f t="shared" ref="H439:H449" si="111">SUM(F439:G439)</f>
        <v>2121912.96</v>
      </c>
      <c r="I439" s="123">
        <f t="shared" si="106"/>
        <v>81.202444592939074</v>
      </c>
      <c r="J439" s="123">
        <f t="shared" si="105"/>
        <v>98.750569299209332</v>
      </c>
    </row>
    <row r="440" spans="1:11" s="8" customFormat="1" ht="12.75" hidden="1">
      <c r="A440" s="54" t="s">
        <v>244</v>
      </c>
      <c r="B440" s="265"/>
      <c r="C440" s="266">
        <f>SUM(C441:C444)</f>
        <v>35916</v>
      </c>
      <c r="D440" s="258">
        <f>SUM(D441:D444)</f>
        <v>2112844.23</v>
      </c>
      <c r="E440" s="126">
        <f t="shared" si="110"/>
        <v>2148760.23</v>
      </c>
      <c r="F440" s="266">
        <f>SUM(F441:F444)</f>
        <v>29164.67</v>
      </c>
      <c r="G440" s="258">
        <f>SUM(G441:G444)</f>
        <v>2092748.2899999998</v>
      </c>
      <c r="H440" s="126">
        <f t="shared" si="111"/>
        <v>2121912.96</v>
      </c>
      <c r="I440" s="126">
        <f t="shared" si="106"/>
        <v>81.202444592939074</v>
      </c>
      <c r="J440" s="126">
        <f t="shared" si="105"/>
        <v>98.750569299209332</v>
      </c>
    </row>
    <row r="441" spans="1:11" s="8" customFormat="1" ht="12.75">
      <c r="A441" s="36" t="s">
        <v>523</v>
      </c>
      <c r="B441" s="34">
        <v>0</v>
      </c>
      <c r="C441" s="125"/>
      <c r="D441" s="124">
        <v>279665.65999999997</v>
      </c>
      <c r="E441" s="126">
        <f>SUM(C441:D441)</f>
        <v>279665.65999999997</v>
      </c>
      <c r="F441" s="125"/>
      <c r="G441" s="124">
        <v>277005.68</v>
      </c>
      <c r="H441" s="126">
        <f>SUM(F441:G441)</f>
        <v>277005.68</v>
      </c>
      <c r="I441" s="126" t="str">
        <f t="shared" si="106"/>
        <v/>
      </c>
      <c r="J441" s="126">
        <f t="shared" si="105"/>
        <v>99.048871427403711</v>
      </c>
    </row>
    <row r="442" spans="1:11" ht="24">
      <c r="A442" s="315" t="s">
        <v>283</v>
      </c>
      <c r="B442" s="222" t="s">
        <v>564</v>
      </c>
      <c r="C442" s="320">
        <v>35916</v>
      </c>
      <c r="D442" s="320">
        <v>1629507.49</v>
      </c>
      <c r="E442" s="223">
        <f t="shared" si="110"/>
        <v>1665423.49</v>
      </c>
      <c r="F442" s="320">
        <v>29164.67</v>
      </c>
      <c r="G442" s="320">
        <v>1614008.73</v>
      </c>
      <c r="H442" s="223">
        <f t="shared" si="111"/>
        <v>1643173.4</v>
      </c>
      <c r="I442" s="223">
        <f t="shared" si="106"/>
        <v>81.202444592939074</v>
      </c>
      <c r="J442" s="223">
        <f t="shared" si="105"/>
        <v>98.663998068143016</v>
      </c>
      <c r="K442" s="32"/>
    </row>
    <row r="443" spans="1:11" s="3" customFormat="1">
      <c r="A443" s="36" t="s">
        <v>96</v>
      </c>
      <c r="B443" s="34" t="s">
        <v>457</v>
      </c>
      <c r="C443" s="126"/>
      <c r="D443" s="126">
        <v>60851.25</v>
      </c>
      <c r="E443" s="126">
        <f t="shared" si="110"/>
        <v>60851.25</v>
      </c>
      <c r="F443" s="126"/>
      <c r="G443" s="126">
        <v>60272.47</v>
      </c>
      <c r="H443" s="126">
        <f t="shared" si="111"/>
        <v>60272.47</v>
      </c>
      <c r="I443" s="126" t="str">
        <f t="shared" si="106"/>
        <v/>
      </c>
      <c r="J443" s="126">
        <f t="shared" si="105"/>
        <v>99.048860951911422</v>
      </c>
      <c r="K443" s="28"/>
    </row>
    <row r="444" spans="1:11" s="3" customFormat="1">
      <c r="A444" s="36" t="s">
        <v>52</v>
      </c>
      <c r="B444" s="34" t="s">
        <v>53</v>
      </c>
      <c r="C444" s="126"/>
      <c r="D444" s="126">
        <v>142819.82999999999</v>
      </c>
      <c r="E444" s="126">
        <f t="shared" si="110"/>
        <v>142819.82999999999</v>
      </c>
      <c r="F444" s="126"/>
      <c r="G444" s="126">
        <v>141461.41</v>
      </c>
      <c r="H444" s="126">
        <f t="shared" si="111"/>
        <v>141461.41</v>
      </c>
      <c r="I444" s="126" t="str">
        <f t="shared" si="106"/>
        <v/>
      </c>
      <c r="J444" s="126">
        <f t="shared" si="105"/>
        <v>99.048857571109011</v>
      </c>
      <c r="K444" s="28"/>
    </row>
    <row r="445" spans="1:11" s="7" customFormat="1" ht="3.75" customHeight="1">
      <c r="A445" s="37"/>
      <c r="B445" s="38"/>
      <c r="C445" s="126"/>
      <c r="D445" s="126"/>
      <c r="E445" s="126">
        <f t="shared" si="110"/>
        <v>0</v>
      </c>
      <c r="F445" s="126"/>
      <c r="G445" s="126"/>
      <c r="H445" s="126">
        <f t="shared" si="111"/>
        <v>0</v>
      </c>
      <c r="I445" s="126" t="str">
        <f t="shared" si="106"/>
        <v/>
      </c>
      <c r="J445" s="126" t="str">
        <f t="shared" si="105"/>
        <v/>
      </c>
    </row>
    <row r="446" spans="1:11" s="3" customFormat="1" ht="12.75">
      <c r="A446" s="47" t="s">
        <v>338</v>
      </c>
      <c r="B446" s="267" t="s">
        <v>242</v>
      </c>
      <c r="C446" s="123"/>
      <c r="D446" s="123">
        <f>SUM(D448:D449)</f>
        <v>5314064.42</v>
      </c>
      <c r="E446" s="123">
        <f t="shared" si="110"/>
        <v>5314064.42</v>
      </c>
      <c r="F446" s="123"/>
      <c r="G446" s="123">
        <f>SUM(G448:G449)</f>
        <v>5263520.66</v>
      </c>
      <c r="H446" s="123">
        <f t="shared" si="111"/>
        <v>5263520.66</v>
      </c>
      <c r="I446" s="123" t="str">
        <f t="shared" si="106"/>
        <v/>
      </c>
      <c r="J446" s="123">
        <f t="shared" si="105"/>
        <v>99.048868135475104</v>
      </c>
    </row>
    <row r="447" spans="1:11" s="3" customFormat="1" hidden="1">
      <c r="A447" s="36" t="s">
        <v>244</v>
      </c>
      <c r="B447" s="34"/>
      <c r="C447" s="125"/>
      <c r="D447" s="124">
        <f>SUM(D448:D449)</f>
        <v>5314064.42</v>
      </c>
      <c r="E447" s="126">
        <f t="shared" si="110"/>
        <v>5314064.42</v>
      </c>
      <c r="F447" s="125"/>
      <c r="G447" s="124">
        <f>SUM(G448:G449)</f>
        <v>5263520.66</v>
      </c>
      <c r="H447" s="126">
        <f t="shared" si="111"/>
        <v>5263520.66</v>
      </c>
      <c r="I447" s="126" t="str">
        <f t="shared" si="106"/>
        <v/>
      </c>
      <c r="J447" s="126">
        <f t="shared" si="105"/>
        <v>99.048868135475104</v>
      </c>
    </row>
    <row r="448" spans="1:11" s="3" customFormat="1">
      <c r="A448" s="36" t="s">
        <v>523</v>
      </c>
      <c r="B448" s="34">
        <v>0</v>
      </c>
      <c r="C448" s="125"/>
      <c r="D448" s="124">
        <v>451521.82</v>
      </c>
      <c r="E448" s="126">
        <f t="shared" si="110"/>
        <v>451521.82</v>
      </c>
      <c r="F448" s="125"/>
      <c r="G448" s="124">
        <v>447227.25</v>
      </c>
      <c r="H448" s="126">
        <f t="shared" si="111"/>
        <v>447227.25</v>
      </c>
      <c r="I448" s="126" t="str">
        <f t="shared" si="106"/>
        <v/>
      </c>
      <c r="J448" s="126">
        <f t="shared" si="105"/>
        <v>99.048867671555712</v>
      </c>
    </row>
    <row r="449" spans="1:10" s="3" customFormat="1">
      <c r="A449" s="36" t="s">
        <v>259</v>
      </c>
      <c r="B449" s="34" t="s">
        <v>524</v>
      </c>
      <c r="C449" s="126"/>
      <c r="D449" s="126">
        <v>4862542.5999999996</v>
      </c>
      <c r="E449" s="126">
        <f t="shared" si="110"/>
        <v>4862542.5999999996</v>
      </c>
      <c r="F449" s="126"/>
      <c r="G449" s="126">
        <v>4816293.41</v>
      </c>
      <c r="H449" s="126">
        <f t="shared" si="111"/>
        <v>4816293.41</v>
      </c>
      <c r="I449" s="126" t="str">
        <f t="shared" si="106"/>
        <v/>
      </c>
      <c r="J449" s="126">
        <f t="shared" si="105"/>
        <v>99.048868178553349</v>
      </c>
    </row>
    <row r="450" spans="1:10" s="3" customFormat="1" ht="6" customHeight="1">
      <c r="A450" s="36"/>
      <c r="B450" s="34"/>
      <c r="C450" s="126"/>
      <c r="D450" s="126"/>
      <c r="E450" s="126"/>
      <c r="F450" s="126"/>
      <c r="G450" s="126"/>
      <c r="H450" s="126"/>
      <c r="I450" s="126" t="str">
        <f t="shared" si="106"/>
        <v/>
      </c>
      <c r="J450" s="126" t="str">
        <f t="shared" si="105"/>
        <v/>
      </c>
    </row>
    <row r="451" spans="1:10" s="3" customFormat="1" hidden="1">
      <c r="A451" s="221" t="s">
        <v>30</v>
      </c>
      <c r="B451" s="222"/>
      <c r="C451" s="223"/>
      <c r="D451" s="223"/>
      <c r="E451" s="223"/>
      <c r="F451" s="223"/>
      <c r="G451" s="223"/>
      <c r="H451" s="223"/>
      <c r="I451" s="223" t="str">
        <f t="shared" si="106"/>
        <v/>
      </c>
      <c r="J451" s="223" t="str">
        <f t="shared" si="105"/>
        <v/>
      </c>
    </row>
    <row r="452" spans="1:10" s="3" customFormat="1" hidden="1">
      <c r="A452" s="54"/>
      <c r="B452" s="53"/>
      <c r="C452" s="133"/>
      <c r="D452" s="133"/>
      <c r="E452" s="133"/>
      <c r="F452" s="133"/>
      <c r="G452" s="133"/>
      <c r="H452" s="133"/>
      <c r="I452" s="133" t="str">
        <f t="shared" si="106"/>
        <v/>
      </c>
      <c r="J452" s="133" t="str">
        <f t="shared" si="105"/>
        <v/>
      </c>
    </row>
    <row r="453" spans="1:10" s="3" customFormat="1" ht="12.75">
      <c r="A453" s="47" t="s">
        <v>269</v>
      </c>
      <c r="B453" s="48" t="s">
        <v>242</v>
      </c>
      <c r="C453" s="123">
        <f>SUM(C455:C457)</f>
        <v>1823378</v>
      </c>
      <c r="D453" s="123">
        <f>SUM(D455:D455)</f>
        <v>0</v>
      </c>
      <c r="E453" s="137">
        <f t="shared" ref="E453:E464" si="112">SUM(C453:D453)</f>
        <v>1823378</v>
      </c>
      <c r="F453" s="123">
        <f>SUM(F455:F457)</f>
        <v>1742572.9</v>
      </c>
      <c r="G453" s="123">
        <f>SUM(G455:G455)</f>
        <v>0</v>
      </c>
      <c r="H453" s="137">
        <f t="shared" ref="H453:H465" si="113">SUM(F453:G453)</f>
        <v>1742572.9</v>
      </c>
      <c r="I453" s="137">
        <f t="shared" si="106"/>
        <v>95.56838461361275</v>
      </c>
      <c r="J453" s="137">
        <f t="shared" si="105"/>
        <v>95.56838461361275</v>
      </c>
    </row>
    <row r="454" spans="1:10" s="3" customFormat="1" hidden="1">
      <c r="A454" s="36" t="s">
        <v>244</v>
      </c>
      <c r="B454" s="42"/>
      <c r="C454" s="124">
        <f>SUM(C455:C457)</f>
        <v>1823378</v>
      </c>
      <c r="D454" s="125"/>
      <c r="E454" s="124">
        <f t="shared" si="112"/>
        <v>1823378</v>
      </c>
      <c r="F454" s="124">
        <f>SUM(F455:F457)</f>
        <v>1742572.9</v>
      </c>
      <c r="G454" s="125"/>
      <c r="H454" s="124">
        <f t="shared" si="113"/>
        <v>1742572.9</v>
      </c>
      <c r="I454" s="124">
        <f t="shared" si="106"/>
        <v>95.56838461361275</v>
      </c>
      <c r="J454" s="124">
        <f t="shared" si="105"/>
        <v>95.56838461361275</v>
      </c>
    </row>
    <row r="455" spans="1:10" s="3" customFormat="1">
      <c r="A455" s="41" t="s">
        <v>167</v>
      </c>
      <c r="B455" s="42" t="s">
        <v>387</v>
      </c>
      <c r="C455" s="126">
        <v>1823378</v>
      </c>
      <c r="D455" s="126"/>
      <c r="E455" s="124">
        <f t="shared" si="112"/>
        <v>1823378</v>
      </c>
      <c r="F455" s="126">
        <v>1742572.9</v>
      </c>
      <c r="G455" s="126"/>
      <c r="H455" s="124">
        <f t="shared" si="113"/>
        <v>1742572.9</v>
      </c>
      <c r="I455" s="124">
        <f t="shared" si="106"/>
        <v>95.56838461361275</v>
      </c>
      <c r="J455" s="124">
        <f t="shared" si="105"/>
        <v>95.56838461361275</v>
      </c>
    </row>
    <row r="456" spans="1:10" s="3" customFormat="1" hidden="1">
      <c r="A456" s="41" t="s">
        <v>902</v>
      </c>
      <c r="B456" s="42" t="s">
        <v>893</v>
      </c>
      <c r="C456" s="126"/>
      <c r="D456" s="126"/>
      <c r="E456" s="124">
        <f t="shared" si="112"/>
        <v>0</v>
      </c>
      <c r="F456" s="126"/>
      <c r="G456" s="126"/>
      <c r="H456" s="124">
        <f t="shared" si="113"/>
        <v>0</v>
      </c>
      <c r="I456" s="124" t="str">
        <f t="shared" si="106"/>
        <v/>
      </c>
      <c r="J456" s="124" t="str">
        <f t="shared" si="105"/>
        <v/>
      </c>
    </row>
    <row r="457" spans="1:10" s="3" customFormat="1" hidden="1">
      <c r="A457" s="41" t="s">
        <v>619</v>
      </c>
      <c r="B457" s="42" t="s">
        <v>618</v>
      </c>
      <c r="C457" s="126"/>
      <c r="D457" s="126"/>
      <c r="E457" s="124">
        <f t="shared" si="112"/>
        <v>0</v>
      </c>
      <c r="F457" s="126"/>
      <c r="G457" s="126"/>
      <c r="H457" s="124">
        <f t="shared" si="113"/>
        <v>0</v>
      </c>
      <c r="I457" s="124" t="str">
        <f t="shared" si="106"/>
        <v/>
      </c>
      <c r="J457" s="124" t="str">
        <f t="shared" si="105"/>
        <v/>
      </c>
    </row>
    <row r="458" spans="1:10" s="3" customFormat="1" ht="6" customHeight="1">
      <c r="A458" s="41"/>
      <c r="B458" s="42"/>
      <c r="C458" s="126"/>
      <c r="D458" s="126"/>
      <c r="E458" s="124">
        <f t="shared" si="112"/>
        <v>0</v>
      </c>
      <c r="F458" s="126"/>
      <c r="G458" s="126"/>
      <c r="H458" s="124">
        <f t="shared" si="113"/>
        <v>0</v>
      </c>
      <c r="I458" s="124" t="str">
        <f t="shared" si="106"/>
        <v/>
      </c>
      <c r="J458" s="124" t="str">
        <f t="shared" si="105"/>
        <v/>
      </c>
    </row>
    <row r="459" spans="1:10" s="3" customFormat="1" ht="12.75">
      <c r="A459" s="47" t="s">
        <v>270</v>
      </c>
      <c r="B459" s="48" t="s">
        <v>242</v>
      </c>
      <c r="C459" s="123">
        <f>SUM(C461:C462)</f>
        <v>1764318</v>
      </c>
      <c r="D459" s="247"/>
      <c r="E459" s="137">
        <f t="shared" si="112"/>
        <v>1764318</v>
      </c>
      <c r="F459" s="123">
        <f>SUM(F461:F462)</f>
        <v>1748477.46</v>
      </c>
      <c r="G459" s="247"/>
      <c r="H459" s="137">
        <f t="shared" si="113"/>
        <v>1748477.46</v>
      </c>
      <c r="I459" s="137">
        <f t="shared" si="106"/>
        <v>99.102172057418215</v>
      </c>
      <c r="J459" s="137">
        <f t="shared" si="105"/>
        <v>99.102172057418215</v>
      </c>
    </row>
    <row r="460" spans="1:10" s="3" customFormat="1" hidden="1">
      <c r="A460" s="36" t="s">
        <v>244</v>
      </c>
      <c r="B460" s="42"/>
      <c r="C460" s="124">
        <f>SUM(C461:C462)</f>
        <v>1764318</v>
      </c>
      <c r="D460" s="125"/>
      <c r="E460" s="124">
        <f t="shared" si="112"/>
        <v>1764318</v>
      </c>
      <c r="F460" s="124">
        <f>SUM(F461:F462)</f>
        <v>1748477.46</v>
      </c>
      <c r="G460" s="125"/>
      <c r="H460" s="124">
        <f t="shared" si="113"/>
        <v>1748477.46</v>
      </c>
      <c r="I460" s="124">
        <f t="shared" si="106"/>
        <v>99.102172057418215</v>
      </c>
      <c r="J460" s="124">
        <f t="shared" si="105"/>
        <v>99.102172057418215</v>
      </c>
    </row>
    <row r="461" spans="1:10" s="3" customFormat="1">
      <c r="A461" s="41" t="s">
        <v>167</v>
      </c>
      <c r="B461" s="42" t="s">
        <v>387</v>
      </c>
      <c r="C461" s="126">
        <v>1764318</v>
      </c>
      <c r="D461" s="126"/>
      <c r="E461" s="124">
        <f t="shared" si="112"/>
        <v>1764318</v>
      </c>
      <c r="F461" s="126">
        <v>1748477.46</v>
      </c>
      <c r="G461" s="126"/>
      <c r="H461" s="124">
        <f t="shared" si="113"/>
        <v>1748477.46</v>
      </c>
      <c r="I461" s="124">
        <f t="shared" si="106"/>
        <v>99.102172057418215</v>
      </c>
      <c r="J461" s="124">
        <f t="shared" si="105"/>
        <v>99.102172057418215</v>
      </c>
    </row>
    <row r="462" spans="1:10" s="3" customFormat="1" hidden="1">
      <c r="A462" s="41" t="s">
        <v>902</v>
      </c>
      <c r="B462" s="42" t="s">
        <v>893</v>
      </c>
      <c r="C462" s="126"/>
      <c r="D462" s="126"/>
      <c r="E462" s="124">
        <f t="shared" si="112"/>
        <v>0</v>
      </c>
      <c r="F462" s="126"/>
      <c r="G462" s="126"/>
      <c r="H462" s="124">
        <f t="shared" si="113"/>
        <v>0</v>
      </c>
      <c r="I462" s="124" t="str">
        <f t="shared" si="106"/>
        <v/>
      </c>
      <c r="J462" s="124" t="str">
        <f t="shared" si="105"/>
        <v/>
      </c>
    </row>
    <row r="463" spans="1:10" s="3" customFormat="1" ht="6" customHeight="1">
      <c r="A463" s="41"/>
      <c r="B463" s="42"/>
      <c r="C463" s="126"/>
      <c r="D463" s="126"/>
      <c r="E463" s="124">
        <f t="shared" si="112"/>
        <v>0</v>
      </c>
      <c r="F463" s="126"/>
      <c r="G463" s="126"/>
      <c r="H463" s="124">
        <f t="shared" si="113"/>
        <v>0</v>
      </c>
      <c r="I463" s="124" t="str">
        <f t="shared" si="106"/>
        <v/>
      </c>
      <c r="J463" s="124" t="str">
        <f t="shared" si="105"/>
        <v/>
      </c>
    </row>
    <row r="464" spans="1:10" s="3" customFormat="1" ht="12.75">
      <c r="A464" s="47" t="s">
        <v>271</v>
      </c>
      <c r="B464" s="48" t="s">
        <v>242</v>
      </c>
      <c r="C464" s="247">
        <f>SUM(C466:C467)</f>
        <v>2993722</v>
      </c>
      <c r="D464" s="247">
        <f>SUM(D466:D467)</f>
        <v>0</v>
      </c>
      <c r="E464" s="137">
        <f t="shared" si="112"/>
        <v>2993722</v>
      </c>
      <c r="F464" s="247">
        <f>SUM(F466:F467)</f>
        <v>2844280.69</v>
      </c>
      <c r="G464" s="247">
        <f>SUM(G466:G467)</f>
        <v>0</v>
      </c>
      <c r="H464" s="137">
        <f t="shared" si="113"/>
        <v>2844280.69</v>
      </c>
      <c r="I464" s="137">
        <f t="shared" si="106"/>
        <v>95.008176777937294</v>
      </c>
      <c r="J464" s="137">
        <f t="shared" si="105"/>
        <v>95.008176777937294</v>
      </c>
    </row>
    <row r="465" spans="1:10" s="16" customFormat="1" hidden="1">
      <c r="A465" s="46" t="s">
        <v>244</v>
      </c>
      <c r="B465" s="34"/>
      <c r="C465" s="124">
        <f>SUM(C466:C467)</f>
        <v>2993722</v>
      </c>
      <c r="D465" s="124">
        <f>SUM(D466)</f>
        <v>0</v>
      </c>
      <c r="E465" s="124">
        <f t="shared" ref="E465:E473" si="114">SUM(C465:D465)</f>
        <v>2993722</v>
      </c>
      <c r="F465" s="124">
        <f>SUM(F466:F467)</f>
        <v>2844280.69</v>
      </c>
      <c r="G465" s="124">
        <f>SUM(G466)</f>
        <v>0</v>
      </c>
      <c r="H465" s="124">
        <f t="shared" si="113"/>
        <v>2844280.69</v>
      </c>
      <c r="I465" s="124">
        <f t="shared" si="106"/>
        <v>95.008176777937294</v>
      </c>
      <c r="J465" s="124">
        <f t="shared" si="105"/>
        <v>95.008176777937294</v>
      </c>
    </row>
    <row r="466" spans="1:10" s="3" customFormat="1">
      <c r="A466" s="41" t="s">
        <v>167</v>
      </c>
      <c r="B466" s="42" t="s">
        <v>387</v>
      </c>
      <c r="C466" s="126">
        <v>2993722</v>
      </c>
      <c r="D466" s="126"/>
      <c r="E466" s="124">
        <f t="shared" si="114"/>
        <v>2993722</v>
      </c>
      <c r="F466" s="126">
        <v>2844280.69</v>
      </c>
      <c r="G466" s="126"/>
      <c r="H466" s="124">
        <f t="shared" ref="H466:H470" si="115">SUM(F466:G466)</f>
        <v>2844280.69</v>
      </c>
      <c r="I466" s="124">
        <f t="shared" si="106"/>
        <v>95.008176777937294</v>
      </c>
      <c r="J466" s="124">
        <f t="shared" si="105"/>
        <v>95.008176777937294</v>
      </c>
    </row>
    <row r="467" spans="1:10" s="3" customFormat="1" hidden="1">
      <c r="A467" s="41" t="s">
        <v>619</v>
      </c>
      <c r="B467" s="34" t="s">
        <v>618</v>
      </c>
      <c r="C467" s="126"/>
      <c r="D467" s="126"/>
      <c r="E467" s="124">
        <f t="shared" si="114"/>
        <v>0</v>
      </c>
      <c r="F467" s="126"/>
      <c r="G467" s="126"/>
      <c r="H467" s="124">
        <f t="shared" si="115"/>
        <v>0</v>
      </c>
      <c r="I467" s="124" t="str">
        <f t="shared" si="106"/>
        <v/>
      </c>
      <c r="J467" s="124" t="str">
        <f t="shared" si="105"/>
        <v/>
      </c>
    </row>
    <row r="468" spans="1:10" s="16" customFormat="1" ht="6" customHeight="1">
      <c r="A468" s="36"/>
      <c r="B468" s="34"/>
      <c r="C468" s="124"/>
      <c r="D468" s="124"/>
      <c r="E468" s="124">
        <f t="shared" si="114"/>
        <v>0</v>
      </c>
      <c r="F468" s="124"/>
      <c r="G468" s="124"/>
      <c r="H468" s="124">
        <f t="shared" si="115"/>
        <v>0</v>
      </c>
      <c r="I468" s="124" t="str">
        <f t="shared" si="106"/>
        <v/>
      </c>
      <c r="J468" s="124" t="str">
        <f t="shared" si="105"/>
        <v/>
      </c>
    </row>
    <row r="469" spans="1:10" s="3" customFormat="1" ht="12.75">
      <c r="A469" s="47" t="s">
        <v>272</v>
      </c>
      <c r="B469" s="48" t="s">
        <v>242</v>
      </c>
      <c r="C469" s="123">
        <f>SUM(C471:C473)</f>
        <v>3284750</v>
      </c>
      <c r="D469" s="123">
        <f>SUM(D471:D472)</f>
        <v>0</v>
      </c>
      <c r="E469" s="137">
        <f t="shared" si="114"/>
        <v>3284750</v>
      </c>
      <c r="F469" s="123">
        <f>SUM(F471:F473)</f>
        <v>3173210.77</v>
      </c>
      <c r="G469" s="123">
        <f>SUM(G471:G472)</f>
        <v>0</v>
      </c>
      <c r="H469" s="137">
        <f t="shared" si="115"/>
        <v>3173210.77</v>
      </c>
      <c r="I469" s="137">
        <f t="shared" si="106"/>
        <v>96.604331227642888</v>
      </c>
      <c r="J469" s="137">
        <f t="shared" ref="J469:J533" si="116">IF(E469&lt;&gt;0,IF(H469&lt;&gt;0,H469/E469*100,""),"")</f>
        <v>96.604331227642888</v>
      </c>
    </row>
    <row r="470" spans="1:10" s="3" customFormat="1" hidden="1">
      <c r="A470" s="36" t="s">
        <v>244</v>
      </c>
      <c r="B470" s="42"/>
      <c r="C470" s="124">
        <f>SUM(C471:C472)</f>
        <v>3284750</v>
      </c>
      <c r="D470" s="125"/>
      <c r="E470" s="124">
        <f t="shared" si="114"/>
        <v>3284750</v>
      </c>
      <c r="F470" s="124">
        <f>SUM(F471:F472)</f>
        <v>3173210.77</v>
      </c>
      <c r="G470" s="125"/>
      <c r="H470" s="124">
        <f t="shared" si="115"/>
        <v>3173210.77</v>
      </c>
      <c r="I470" s="124">
        <f t="shared" ref="I470:I534" si="117">IF(C470&lt;&gt;0,IF(F470&lt;&gt;0,F470/C470*100,""),"")</f>
        <v>96.604331227642888</v>
      </c>
      <c r="J470" s="124">
        <f t="shared" si="116"/>
        <v>96.604331227642888</v>
      </c>
    </row>
    <row r="471" spans="1:10" s="3" customFormat="1">
      <c r="A471" s="41" t="s">
        <v>167</v>
      </c>
      <c r="B471" s="42" t="s">
        <v>387</v>
      </c>
      <c r="C471" s="126">
        <v>3214750</v>
      </c>
      <c r="D471" s="126"/>
      <c r="E471" s="124">
        <f t="shared" si="114"/>
        <v>3214750</v>
      </c>
      <c r="F471" s="126">
        <v>3103210.77</v>
      </c>
      <c r="G471" s="126"/>
      <c r="H471" s="124">
        <f>SUM(F471:G471)</f>
        <v>3103210.77</v>
      </c>
      <c r="I471" s="124">
        <f t="shared" si="117"/>
        <v>96.530391787852864</v>
      </c>
      <c r="J471" s="124">
        <f t="shared" si="116"/>
        <v>96.530391787852864</v>
      </c>
    </row>
    <row r="472" spans="1:10" s="3" customFormat="1">
      <c r="A472" s="36" t="s">
        <v>619</v>
      </c>
      <c r="B472" s="34" t="s">
        <v>618</v>
      </c>
      <c r="C472" s="124">
        <v>70000</v>
      </c>
      <c r="D472" s="126"/>
      <c r="E472" s="124">
        <f t="shared" si="114"/>
        <v>70000</v>
      </c>
      <c r="F472" s="126">
        <v>70000</v>
      </c>
      <c r="G472" s="126"/>
      <c r="H472" s="124">
        <f>SUM(F472:G472)</f>
        <v>70000</v>
      </c>
      <c r="I472" s="124">
        <f t="shared" si="117"/>
        <v>100</v>
      </c>
      <c r="J472" s="124">
        <f t="shared" si="116"/>
        <v>100</v>
      </c>
    </row>
    <row r="473" spans="1:10" s="3" customFormat="1" hidden="1">
      <c r="A473" s="36" t="s">
        <v>763</v>
      </c>
      <c r="B473" s="34" t="s">
        <v>124</v>
      </c>
      <c r="C473" s="124"/>
      <c r="D473" s="126"/>
      <c r="E473" s="124">
        <f t="shared" si="114"/>
        <v>0</v>
      </c>
      <c r="F473" s="126"/>
      <c r="G473" s="126"/>
      <c r="H473" s="124">
        <f>SUM(F473:G473)</f>
        <v>0</v>
      </c>
      <c r="I473" s="124" t="str">
        <f t="shared" si="117"/>
        <v/>
      </c>
      <c r="J473" s="124" t="str">
        <f t="shared" si="116"/>
        <v/>
      </c>
    </row>
    <row r="474" spans="1:10" s="16" customFormat="1" ht="6" customHeight="1">
      <c r="A474" s="36"/>
      <c r="B474" s="34"/>
      <c r="C474" s="126"/>
      <c r="D474" s="124"/>
      <c r="E474" s="124"/>
      <c r="F474" s="126"/>
      <c r="G474" s="124"/>
      <c r="H474" s="124"/>
      <c r="I474" s="124" t="str">
        <f t="shared" si="117"/>
        <v/>
      </c>
      <c r="J474" s="124" t="str">
        <f t="shared" si="116"/>
        <v/>
      </c>
    </row>
    <row r="475" spans="1:10" s="3" customFormat="1" ht="12.75">
      <c r="A475" s="47" t="s">
        <v>273</v>
      </c>
      <c r="B475" s="48" t="s">
        <v>242</v>
      </c>
      <c r="C475" s="123">
        <f>SUM(C477:C478)</f>
        <v>2105346</v>
      </c>
      <c r="D475" s="247"/>
      <c r="E475" s="137">
        <f t="shared" ref="E475:E484" si="118">SUM(C475:D475)</f>
        <v>2105346</v>
      </c>
      <c r="F475" s="123">
        <f>SUM(F477:F478)</f>
        <v>2044217.65</v>
      </c>
      <c r="G475" s="247"/>
      <c r="H475" s="137">
        <f t="shared" ref="H475:H484" si="119">SUM(F475:G475)</f>
        <v>2044217.65</v>
      </c>
      <c r="I475" s="137">
        <f t="shared" si="117"/>
        <v>97.096517627031375</v>
      </c>
      <c r="J475" s="137">
        <f t="shared" si="116"/>
        <v>97.096517627031375</v>
      </c>
    </row>
    <row r="476" spans="1:10" s="3" customFormat="1" hidden="1">
      <c r="A476" s="36" t="s">
        <v>244</v>
      </c>
      <c r="B476" s="42"/>
      <c r="C476" s="124">
        <f>SUM(C477:C478)</f>
        <v>2105346</v>
      </c>
      <c r="D476" s="125"/>
      <c r="E476" s="124">
        <f t="shared" si="118"/>
        <v>2105346</v>
      </c>
      <c r="F476" s="124">
        <f>SUM(F477:F478)</f>
        <v>2044217.65</v>
      </c>
      <c r="G476" s="125"/>
      <c r="H476" s="124">
        <f t="shared" si="119"/>
        <v>2044217.65</v>
      </c>
      <c r="I476" s="124">
        <f t="shared" si="117"/>
        <v>97.096517627031375</v>
      </c>
      <c r="J476" s="124">
        <f t="shared" si="116"/>
        <v>97.096517627031375</v>
      </c>
    </row>
    <row r="477" spans="1:10" s="3" customFormat="1">
      <c r="A477" s="41" t="s">
        <v>167</v>
      </c>
      <c r="B477" s="42" t="s">
        <v>387</v>
      </c>
      <c r="C477" s="126">
        <v>2105346</v>
      </c>
      <c r="D477" s="126"/>
      <c r="E477" s="124">
        <f t="shared" si="118"/>
        <v>2105346</v>
      </c>
      <c r="F477" s="126">
        <v>2044217.65</v>
      </c>
      <c r="G477" s="126"/>
      <c r="H477" s="124">
        <f t="shared" si="119"/>
        <v>2044217.65</v>
      </c>
      <c r="I477" s="124">
        <f t="shared" si="117"/>
        <v>97.096517627031375</v>
      </c>
      <c r="J477" s="124">
        <f t="shared" si="116"/>
        <v>97.096517627031375</v>
      </c>
    </row>
    <row r="478" spans="1:10" s="3" customFormat="1" hidden="1">
      <c r="A478" s="41" t="s">
        <v>902</v>
      </c>
      <c r="B478" s="42" t="s">
        <v>893</v>
      </c>
      <c r="C478" s="126"/>
      <c r="D478" s="126"/>
      <c r="E478" s="124">
        <f t="shared" si="118"/>
        <v>0</v>
      </c>
      <c r="F478" s="126"/>
      <c r="G478" s="126"/>
      <c r="H478" s="124">
        <f t="shared" si="119"/>
        <v>0</v>
      </c>
      <c r="I478" s="124" t="str">
        <f t="shared" si="117"/>
        <v/>
      </c>
      <c r="J478" s="124" t="str">
        <f t="shared" si="116"/>
        <v/>
      </c>
    </row>
    <row r="479" spans="1:10" s="16" customFormat="1" ht="6" customHeight="1">
      <c r="A479" s="36"/>
      <c r="B479" s="34"/>
      <c r="C479" s="124"/>
      <c r="D479" s="124"/>
      <c r="E479" s="124">
        <f t="shared" si="118"/>
        <v>0</v>
      </c>
      <c r="F479" s="124"/>
      <c r="G479" s="124"/>
      <c r="H479" s="124">
        <f t="shared" si="119"/>
        <v>0</v>
      </c>
      <c r="I479" s="124" t="str">
        <f t="shared" si="117"/>
        <v/>
      </c>
      <c r="J479" s="124" t="str">
        <f t="shared" si="116"/>
        <v/>
      </c>
    </row>
    <row r="480" spans="1:10" s="3" customFormat="1" ht="12.75">
      <c r="A480" s="47" t="s">
        <v>378</v>
      </c>
      <c r="B480" s="48" t="s">
        <v>242</v>
      </c>
      <c r="C480" s="123">
        <f>SUM(C482:C484)</f>
        <v>3113573</v>
      </c>
      <c r="D480" s="123">
        <f>SUM(D482:D484)</f>
        <v>0</v>
      </c>
      <c r="E480" s="123">
        <f t="shared" si="118"/>
        <v>3113573</v>
      </c>
      <c r="F480" s="123">
        <f>SUM(F482:F484)</f>
        <v>3059892.9499999997</v>
      </c>
      <c r="G480" s="123">
        <f>SUM(G482:G484)</f>
        <v>0</v>
      </c>
      <c r="H480" s="123">
        <f t="shared" si="119"/>
        <v>3059892.9499999997</v>
      </c>
      <c r="I480" s="123">
        <f t="shared" si="117"/>
        <v>98.275934111710242</v>
      </c>
      <c r="J480" s="123">
        <f t="shared" si="116"/>
        <v>98.275934111710242</v>
      </c>
    </row>
    <row r="481" spans="1:10" s="16" customFormat="1">
      <c r="A481" s="46" t="s">
        <v>244</v>
      </c>
      <c r="B481" s="34"/>
      <c r="C481" s="124">
        <f>SUM(C482:C483)</f>
        <v>3083573</v>
      </c>
      <c r="D481" s="124">
        <f>SUM(D482:D483)</f>
        <v>0</v>
      </c>
      <c r="E481" s="124">
        <f t="shared" si="118"/>
        <v>3083573</v>
      </c>
      <c r="F481" s="124">
        <f>SUM(F482:F483)</f>
        <v>3032838.88</v>
      </c>
      <c r="G481" s="124">
        <f>SUM(G482:G483)</f>
        <v>0</v>
      </c>
      <c r="H481" s="124">
        <f t="shared" si="119"/>
        <v>3032838.88</v>
      </c>
      <c r="I481" s="124">
        <f t="shared" si="117"/>
        <v>98.354696970040919</v>
      </c>
      <c r="J481" s="124">
        <f t="shared" si="116"/>
        <v>98.354696970040919</v>
      </c>
    </row>
    <row r="482" spans="1:10" s="3" customFormat="1">
      <c r="A482" s="41" t="s">
        <v>167</v>
      </c>
      <c r="B482" s="42" t="s">
        <v>387</v>
      </c>
      <c r="C482" s="126">
        <v>2935961</v>
      </c>
      <c r="D482" s="126"/>
      <c r="E482" s="126">
        <f t="shared" si="118"/>
        <v>2935961</v>
      </c>
      <c r="F482" s="126">
        <v>2885226.88</v>
      </c>
      <c r="G482" s="126"/>
      <c r="H482" s="126">
        <f t="shared" si="119"/>
        <v>2885226.88</v>
      </c>
      <c r="I482" s="126">
        <f t="shared" si="117"/>
        <v>98.271975683600701</v>
      </c>
      <c r="J482" s="126">
        <f t="shared" si="116"/>
        <v>98.271975683600701</v>
      </c>
    </row>
    <row r="483" spans="1:10" s="3" customFormat="1">
      <c r="A483" s="41" t="s">
        <v>619</v>
      </c>
      <c r="B483" s="34" t="s">
        <v>618</v>
      </c>
      <c r="C483" s="124">
        <v>147612</v>
      </c>
      <c r="D483" s="126"/>
      <c r="E483" s="126">
        <f t="shared" si="118"/>
        <v>147612</v>
      </c>
      <c r="F483" s="126">
        <v>147612</v>
      </c>
      <c r="G483" s="126"/>
      <c r="H483" s="126">
        <f t="shared" si="119"/>
        <v>147612</v>
      </c>
      <c r="I483" s="126">
        <f t="shared" si="117"/>
        <v>100</v>
      </c>
      <c r="J483" s="126">
        <f t="shared" si="116"/>
        <v>100</v>
      </c>
    </row>
    <row r="484" spans="1:10" s="3" customFormat="1">
      <c r="A484" s="36" t="s">
        <v>763</v>
      </c>
      <c r="B484" s="34" t="s">
        <v>124</v>
      </c>
      <c r="C484" s="124">
        <v>30000</v>
      </c>
      <c r="D484" s="126"/>
      <c r="E484" s="126">
        <f t="shared" si="118"/>
        <v>30000</v>
      </c>
      <c r="F484" s="126">
        <v>27054.07</v>
      </c>
      <c r="G484" s="126"/>
      <c r="H484" s="126">
        <f t="shared" si="119"/>
        <v>27054.07</v>
      </c>
      <c r="I484" s="126">
        <f t="shared" ref="I484" si="120">IF(C484&lt;&gt;0,IF(F484&lt;&gt;0,F484/C484*100,""),"")</f>
        <v>90.180233333333334</v>
      </c>
      <c r="J484" s="126">
        <f t="shared" ref="J484" si="121">IF(E484&lt;&gt;0,IF(H484&lt;&gt;0,H484/E484*100,""),"")</f>
        <v>90.180233333333334</v>
      </c>
    </row>
    <row r="485" spans="1:10" s="3" customFormat="1" ht="6" customHeight="1">
      <c r="A485" s="41"/>
      <c r="B485" s="42"/>
      <c r="C485" s="126"/>
      <c r="D485" s="126"/>
      <c r="E485" s="126"/>
      <c r="F485" s="126"/>
      <c r="G485" s="126"/>
      <c r="H485" s="126"/>
      <c r="I485" s="126" t="str">
        <f t="shared" si="117"/>
        <v/>
      </c>
      <c r="J485" s="126" t="str">
        <f t="shared" si="116"/>
        <v/>
      </c>
    </row>
    <row r="486" spans="1:10" s="3" customFormat="1" ht="12.75">
      <c r="A486" s="47" t="s">
        <v>274</v>
      </c>
      <c r="B486" s="48" t="s">
        <v>242</v>
      </c>
      <c r="C486" s="123">
        <f>SUM(C488:C489)</f>
        <v>3545148</v>
      </c>
      <c r="D486" s="247"/>
      <c r="E486" s="123">
        <f>SUM(C486:D486)</f>
        <v>3545148</v>
      </c>
      <c r="F486" s="123">
        <f>SUM(F488:F489)</f>
        <v>3336501.78</v>
      </c>
      <c r="G486" s="247"/>
      <c r="H486" s="123">
        <f>SUM(F486:G486)</f>
        <v>3336501.78</v>
      </c>
      <c r="I486" s="123">
        <f t="shared" si="117"/>
        <v>94.114597754451992</v>
      </c>
      <c r="J486" s="123">
        <f t="shared" si="116"/>
        <v>94.114597754451992</v>
      </c>
    </row>
    <row r="487" spans="1:10" s="3" customFormat="1">
      <c r="A487" s="36" t="s">
        <v>244</v>
      </c>
      <c r="B487" s="42"/>
      <c r="C487" s="124">
        <f>SUM(C488:C488)</f>
        <v>3525468</v>
      </c>
      <c r="D487" s="124">
        <f>SUM(D488:D488)</f>
        <v>0</v>
      </c>
      <c r="E487" s="126">
        <f>SUM(C487:D487)</f>
        <v>3525468</v>
      </c>
      <c r="F487" s="124">
        <f>SUM(F488:F488)</f>
        <v>3316821.78</v>
      </c>
      <c r="G487" s="124">
        <f>SUM(G488:G488)</f>
        <v>0</v>
      </c>
      <c r="H487" s="126">
        <f>SUM(F487:G487)</f>
        <v>3316821.78</v>
      </c>
      <c r="I487" s="126">
        <f t="shared" si="117"/>
        <v>94.081744040791165</v>
      </c>
      <c r="J487" s="126">
        <f t="shared" si="116"/>
        <v>94.081744040791165</v>
      </c>
    </row>
    <row r="488" spans="1:10" s="3" customFormat="1">
      <c r="A488" s="41" t="s">
        <v>167</v>
      </c>
      <c r="B488" s="42" t="s">
        <v>387</v>
      </c>
      <c r="C488" s="126">
        <v>3525468</v>
      </c>
      <c r="D488" s="126"/>
      <c r="E488" s="126">
        <f>SUM(C488:D488)</f>
        <v>3525468</v>
      </c>
      <c r="F488" s="126">
        <v>3316821.78</v>
      </c>
      <c r="G488" s="126"/>
      <c r="H488" s="126">
        <f>SUM(F488:G488)</f>
        <v>3316821.78</v>
      </c>
      <c r="I488" s="126">
        <f t="shared" si="117"/>
        <v>94.081744040791165</v>
      </c>
      <c r="J488" s="126">
        <f t="shared" si="116"/>
        <v>94.081744040791165</v>
      </c>
    </row>
    <row r="489" spans="1:10" s="3" customFormat="1">
      <c r="A489" s="36" t="s">
        <v>763</v>
      </c>
      <c r="B489" s="34" t="s">
        <v>124</v>
      </c>
      <c r="C489" s="126">
        <v>19680</v>
      </c>
      <c r="D489" s="126"/>
      <c r="E489" s="126">
        <f>SUM(C489:D489)</f>
        <v>19680</v>
      </c>
      <c r="F489" s="126">
        <v>19680</v>
      </c>
      <c r="G489" s="126"/>
      <c r="H489" s="126">
        <f>SUM(F489:G489)</f>
        <v>19680</v>
      </c>
      <c r="I489" s="126">
        <f t="shared" si="117"/>
        <v>100</v>
      </c>
      <c r="J489" s="126">
        <f t="shared" si="116"/>
        <v>100</v>
      </c>
    </row>
    <row r="490" spans="1:10" s="3" customFormat="1" ht="6" customHeight="1">
      <c r="A490" s="41"/>
      <c r="B490" s="42"/>
      <c r="C490" s="126"/>
      <c r="D490" s="126"/>
      <c r="E490" s="126"/>
      <c r="F490" s="126"/>
      <c r="G490" s="126"/>
      <c r="H490" s="126"/>
      <c r="I490" s="126" t="str">
        <f t="shared" si="117"/>
        <v/>
      </c>
      <c r="J490" s="126" t="str">
        <f t="shared" si="116"/>
        <v/>
      </c>
    </row>
    <row r="491" spans="1:10" s="3" customFormat="1" ht="12.75">
      <c r="A491" s="47" t="s">
        <v>379</v>
      </c>
      <c r="B491" s="48" t="s">
        <v>242</v>
      </c>
      <c r="C491" s="123">
        <f>SUM(C493:C494)</f>
        <v>2789500</v>
      </c>
      <c r="D491" s="247">
        <f>SUM(D493:D493)</f>
        <v>0</v>
      </c>
      <c r="E491" s="123">
        <f>SUM(C491:D491)</f>
        <v>2789500</v>
      </c>
      <c r="F491" s="123">
        <f>SUM(F493:F494)</f>
        <v>2628480.46</v>
      </c>
      <c r="G491" s="247">
        <f>SUM(G493:G493)</f>
        <v>0</v>
      </c>
      <c r="H491" s="123">
        <f>SUM(F491:G491)</f>
        <v>2628480.46</v>
      </c>
      <c r="I491" s="123">
        <f t="shared" si="117"/>
        <v>94.227655852303286</v>
      </c>
      <c r="J491" s="123">
        <f t="shared" si="116"/>
        <v>94.227655852303286</v>
      </c>
    </row>
    <row r="492" spans="1:10" s="3" customFormat="1" hidden="1">
      <c r="A492" s="36" t="s">
        <v>244</v>
      </c>
      <c r="B492" s="42"/>
      <c r="C492" s="124">
        <f>SUM(C493:C494)</f>
        <v>2789500</v>
      </c>
      <c r="D492" s="125"/>
      <c r="E492" s="126">
        <f>SUM(C492:D492)</f>
        <v>2789500</v>
      </c>
      <c r="F492" s="124">
        <f>SUM(F493:F494)</f>
        <v>2628480.46</v>
      </c>
      <c r="G492" s="125"/>
      <c r="H492" s="126">
        <f>SUM(F492:G492)</f>
        <v>2628480.46</v>
      </c>
      <c r="I492" s="126">
        <f t="shared" si="117"/>
        <v>94.227655852303286</v>
      </c>
      <c r="J492" s="126">
        <f t="shared" si="116"/>
        <v>94.227655852303286</v>
      </c>
    </row>
    <row r="493" spans="1:10" s="3" customFormat="1">
      <c r="A493" s="41" t="s">
        <v>167</v>
      </c>
      <c r="B493" s="42" t="s">
        <v>387</v>
      </c>
      <c r="C493" s="126">
        <v>2789500</v>
      </c>
      <c r="D493" s="126"/>
      <c r="E493" s="126">
        <f>SUM(C493:D493)</f>
        <v>2789500</v>
      </c>
      <c r="F493" s="126">
        <v>2628480.46</v>
      </c>
      <c r="G493" s="126"/>
      <c r="H493" s="126">
        <f>SUM(F493:G493)</f>
        <v>2628480.46</v>
      </c>
      <c r="I493" s="126">
        <f t="shared" si="117"/>
        <v>94.227655852303286</v>
      </c>
      <c r="J493" s="126">
        <f t="shared" si="116"/>
        <v>94.227655852303286</v>
      </c>
    </row>
    <row r="494" spans="1:10" s="3" customFormat="1" hidden="1">
      <c r="A494" s="41" t="s">
        <v>902</v>
      </c>
      <c r="B494" s="42" t="s">
        <v>893</v>
      </c>
      <c r="C494" s="126"/>
      <c r="D494" s="126"/>
      <c r="E494" s="126">
        <f>SUM(C494:D494)</f>
        <v>0</v>
      </c>
      <c r="F494" s="126"/>
      <c r="G494" s="126"/>
      <c r="H494" s="126">
        <f>SUM(F494:G494)</f>
        <v>0</v>
      </c>
      <c r="I494" s="126" t="str">
        <f t="shared" si="117"/>
        <v/>
      </c>
      <c r="J494" s="126" t="str">
        <f t="shared" si="116"/>
        <v/>
      </c>
    </row>
    <row r="495" spans="1:10" s="3" customFormat="1" ht="6" customHeight="1">
      <c r="A495" s="41"/>
      <c r="B495" s="42"/>
      <c r="C495" s="126"/>
      <c r="D495" s="126"/>
      <c r="E495" s="126"/>
      <c r="F495" s="126"/>
      <c r="G495" s="126"/>
      <c r="H495" s="126"/>
      <c r="I495" s="126" t="str">
        <f t="shared" si="117"/>
        <v/>
      </c>
      <c r="J495" s="126" t="str">
        <f t="shared" si="116"/>
        <v/>
      </c>
    </row>
    <row r="496" spans="1:10" s="11" customFormat="1" ht="12.75">
      <c r="A496" s="47" t="s">
        <v>340</v>
      </c>
      <c r="B496" s="50" t="s">
        <v>242</v>
      </c>
      <c r="C496" s="247">
        <f>SUM(C498:C500)</f>
        <v>2277000</v>
      </c>
      <c r="D496" s="247">
        <f>SUM(D498:D500)</f>
        <v>0</v>
      </c>
      <c r="E496" s="123">
        <f>SUM(C496:D496)</f>
        <v>2277000</v>
      </c>
      <c r="F496" s="247">
        <f>SUM(F498:F500)</f>
        <v>2241050.7999999998</v>
      </c>
      <c r="G496" s="247">
        <f>SUM(G498:G500)</f>
        <v>0</v>
      </c>
      <c r="H496" s="123">
        <f>SUM(F496:G496)</f>
        <v>2241050.7999999998</v>
      </c>
      <c r="I496" s="123">
        <f t="shared" si="117"/>
        <v>98.421203337725075</v>
      </c>
      <c r="J496" s="123">
        <f t="shared" si="116"/>
        <v>98.421203337725075</v>
      </c>
    </row>
    <row r="497" spans="1:10" s="16" customFormat="1">
      <c r="A497" s="46" t="s">
        <v>244</v>
      </c>
      <c r="B497" s="34"/>
      <c r="C497" s="124">
        <f>SUM(C498:C499)</f>
        <v>2229390</v>
      </c>
      <c r="D497" s="124">
        <f>SUM(D498:D499)</f>
        <v>0</v>
      </c>
      <c r="E497" s="124">
        <f>SUM(C497:D497)</f>
        <v>2229390</v>
      </c>
      <c r="F497" s="124">
        <f>SUM(F498:F499)</f>
        <v>2193440.7999999998</v>
      </c>
      <c r="G497" s="124">
        <f>SUM(G498:G499)</f>
        <v>0</v>
      </c>
      <c r="H497" s="124">
        <f>SUM(F497:G497)</f>
        <v>2193440.7999999998</v>
      </c>
      <c r="I497" s="124">
        <f t="shared" si="117"/>
        <v>98.387487160164881</v>
      </c>
      <c r="J497" s="124">
        <f t="shared" si="116"/>
        <v>98.387487160164881</v>
      </c>
    </row>
    <row r="498" spans="1:10" s="7" customFormat="1">
      <c r="A498" s="41" t="s">
        <v>167</v>
      </c>
      <c r="B498" s="42" t="s">
        <v>387</v>
      </c>
      <c r="C498" s="126">
        <v>2229390</v>
      </c>
      <c r="D498" s="126"/>
      <c r="E498" s="126">
        <f>SUM(C498:D498)</f>
        <v>2229390</v>
      </c>
      <c r="F498" s="126">
        <v>2193440.7999999998</v>
      </c>
      <c r="G498" s="126"/>
      <c r="H498" s="126">
        <f>SUM(F498:G498)</f>
        <v>2193440.7999999998</v>
      </c>
      <c r="I498" s="126">
        <f t="shared" si="117"/>
        <v>98.387487160164881</v>
      </c>
      <c r="J498" s="126">
        <f t="shared" si="116"/>
        <v>98.387487160164881</v>
      </c>
    </row>
    <row r="499" spans="1:10" s="7" customFormat="1" hidden="1">
      <c r="A499" s="41" t="s">
        <v>902</v>
      </c>
      <c r="B499" s="42" t="s">
        <v>893</v>
      </c>
      <c r="C499" s="126"/>
      <c r="D499" s="126"/>
      <c r="E499" s="126">
        <f>SUM(C499:D499)</f>
        <v>0</v>
      </c>
      <c r="F499" s="126"/>
      <c r="G499" s="126"/>
      <c r="H499" s="126">
        <f>SUM(F499:G499)</f>
        <v>0</v>
      </c>
      <c r="I499" s="126" t="str">
        <f t="shared" si="117"/>
        <v/>
      </c>
      <c r="J499" s="126" t="str">
        <f t="shared" si="116"/>
        <v/>
      </c>
    </row>
    <row r="500" spans="1:10" s="7" customFormat="1">
      <c r="A500" s="41" t="s">
        <v>763</v>
      </c>
      <c r="B500" s="34" t="s">
        <v>124</v>
      </c>
      <c r="C500" s="124">
        <v>47610</v>
      </c>
      <c r="D500" s="126"/>
      <c r="E500" s="126">
        <f>SUM(C500:D500)</f>
        <v>47610</v>
      </c>
      <c r="F500" s="126">
        <v>47610</v>
      </c>
      <c r="G500" s="126"/>
      <c r="H500" s="126">
        <f>SUM(F500:G500)</f>
        <v>47610</v>
      </c>
      <c r="I500" s="126">
        <f t="shared" si="117"/>
        <v>100</v>
      </c>
      <c r="J500" s="126">
        <f t="shared" si="116"/>
        <v>100</v>
      </c>
    </row>
    <row r="501" spans="1:10" s="7" customFormat="1" ht="6" customHeight="1">
      <c r="A501" s="41"/>
      <c r="B501" s="42"/>
      <c r="C501" s="126"/>
      <c r="D501" s="126"/>
      <c r="E501" s="126"/>
      <c r="F501" s="126"/>
      <c r="G501" s="126"/>
      <c r="H501" s="126"/>
      <c r="I501" s="126" t="str">
        <f t="shared" si="117"/>
        <v/>
      </c>
      <c r="J501" s="126" t="str">
        <f t="shared" si="116"/>
        <v/>
      </c>
    </row>
    <row r="502" spans="1:10" s="3" customFormat="1" ht="12.75">
      <c r="A502" s="47" t="s">
        <v>380</v>
      </c>
      <c r="B502" s="248" t="s">
        <v>242</v>
      </c>
      <c r="C502" s="247">
        <f>SUM(C504:C507)</f>
        <v>3576519</v>
      </c>
      <c r="D502" s="123">
        <f>SUM(D504:D507)</f>
        <v>0</v>
      </c>
      <c r="E502" s="123">
        <f>SUM(C502:D502)</f>
        <v>3576519</v>
      </c>
      <c r="F502" s="247">
        <f>SUM(F504:F507)</f>
        <v>3441313.11</v>
      </c>
      <c r="G502" s="123">
        <f>SUM(G504:G507)</f>
        <v>0</v>
      </c>
      <c r="H502" s="123">
        <f>SUM(F502:G502)</f>
        <v>3441313.11</v>
      </c>
      <c r="I502" s="123">
        <f t="shared" si="117"/>
        <v>96.219623326480303</v>
      </c>
      <c r="J502" s="123">
        <f t="shared" si="116"/>
        <v>96.219623326480303</v>
      </c>
    </row>
    <row r="503" spans="1:10" s="16" customFormat="1" hidden="1">
      <c r="A503" s="54" t="s">
        <v>244</v>
      </c>
      <c r="B503" s="53"/>
      <c r="C503" s="258">
        <f>SUM(C504:C506)</f>
        <v>3576519</v>
      </c>
      <c r="D503" s="258">
        <f>SUM(D504:D506)</f>
        <v>0</v>
      </c>
      <c r="E503" s="258">
        <f>SUM(C503:D503)</f>
        <v>3576519</v>
      </c>
      <c r="F503" s="258">
        <f>SUM(F504:F506)</f>
        <v>3441313.11</v>
      </c>
      <c r="G503" s="258">
        <f>SUM(G504:G506)</f>
        <v>0</v>
      </c>
      <c r="H503" s="258">
        <f>SUM(F503:G503)</f>
        <v>3441313.11</v>
      </c>
      <c r="I503" s="258">
        <f t="shared" si="117"/>
        <v>96.219623326480303</v>
      </c>
      <c r="J503" s="258">
        <f t="shared" si="116"/>
        <v>96.219623326480303</v>
      </c>
    </row>
    <row r="504" spans="1:10" s="3" customFormat="1">
      <c r="A504" s="41" t="s">
        <v>167</v>
      </c>
      <c r="B504" s="42" t="s">
        <v>387</v>
      </c>
      <c r="C504" s="126">
        <v>3511519</v>
      </c>
      <c r="D504" s="126"/>
      <c r="E504" s="126">
        <f>SUM(C504:D504)</f>
        <v>3511519</v>
      </c>
      <c r="F504" s="126">
        <v>3376313.11</v>
      </c>
      <c r="G504" s="126"/>
      <c r="H504" s="126">
        <f>SUM(F504:G504)</f>
        <v>3376313.11</v>
      </c>
      <c r="I504" s="126">
        <f t="shared" si="117"/>
        <v>96.149646634405215</v>
      </c>
      <c r="J504" s="126">
        <f t="shared" si="116"/>
        <v>96.149646634405215</v>
      </c>
    </row>
    <row r="505" spans="1:10" s="3" customFormat="1" hidden="1">
      <c r="A505" s="41" t="s">
        <v>902</v>
      </c>
      <c r="B505" s="42" t="s">
        <v>893</v>
      </c>
      <c r="C505" s="126"/>
      <c r="D505" s="126"/>
      <c r="E505" s="126">
        <f>SUM(C505:D505)</f>
        <v>0</v>
      </c>
      <c r="F505" s="126"/>
      <c r="G505" s="126"/>
      <c r="H505" s="126">
        <f>SUM(F505:G505)</f>
        <v>0</v>
      </c>
      <c r="I505" s="126" t="str">
        <f t="shared" si="117"/>
        <v/>
      </c>
      <c r="J505" s="126" t="str">
        <f t="shared" si="116"/>
        <v/>
      </c>
    </row>
    <row r="506" spans="1:10" s="3" customFormat="1">
      <c r="A506" s="41" t="s">
        <v>619</v>
      </c>
      <c r="B506" s="34" t="s">
        <v>618</v>
      </c>
      <c r="C506" s="124">
        <v>65000</v>
      </c>
      <c r="D506" s="126"/>
      <c r="E506" s="126">
        <f>SUM(C506:D506)</f>
        <v>65000</v>
      </c>
      <c r="F506" s="126">
        <v>65000</v>
      </c>
      <c r="G506" s="126"/>
      <c r="H506" s="126">
        <f>SUM(F506:G506)</f>
        <v>65000</v>
      </c>
      <c r="I506" s="126">
        <f t="shared" si="117"/>
        <v>100</v>
      </c>
      <c r="J506" s="126">
        <f t="shared" si="116"/>
        <v>100</v>
      </c>
    </row>
    <row r="507" spans="1:10" s="3" customFormat="1" ht="6" customHeight="1">
      <c r="A507" s="41"/>
      <c r="B507" s="42"/>
      <c r="C507" s="126"/>
      <c r="D507" s="126"/>
      <c r="E507" s="126"/>
      <c r="F507" s="126"/>
      <c r="G507" s="126"/>
      <c r="H507" s="126"/>
      <c r="I507" s="126" t="str">
        <f t="shared" si="117"/>
        <v/>
      </c>
      <c r="J507" s="126" t="str">
        <f t="shared" si="116"/>
        <v/>
      </c>
    </row>
    <row r="508" spans="1:10" s="11" customFormat="1" ht="12.75">
      <c r="A508" s="47" t="s">
        <v>249</v>
      </c>
      <c r="B508" s="50" t="s">
        <v>242</v>
      </c>
      <c r="C508" s="123">
        <f>SUM(C510:C513)</f>
        <v>4622002</v>
      </c>
      <c r="D508" s="123">
        <f>SUM(D510:D513)</f>
        <v>0</v>
      </c>
      <c r="E508" s="123">
        <f>SUM(C508:D508)</f>
        <v>4622002</v>
      </c>
      <c r="F508" s="123">
        <f>SUM(F510:F513)</f>
        <v>4419867.87</v>
      </c>
      <c r="G508" s="123">
        <f>SUM(G510:G513)</f>
        <v>0</v>
      </c>
      <c r="H508" s="123">
        <f>SUM(F508:G508)</f>
        <v>4419867.87</v>
      </c>
      <c r="I508" s="123">
        <f t="shared" si="117"/>
        <v>95.626697478711606</v>
      </c>
      <c r="J508" s="123">
        <f t="shared" si="116"/>
        <v>95.626697478711606</v>
      </c>
    </row>
    <row r="509" spans="1:10" s="11" customFormat="1" hidden="1">
      <c r="A509" s="36" t="s">
        <v>244</v>
      </c>
      <c r="B509" s="56"/>
      <c r="C509" s="124">
        <f>SUM(C510:C512)</f>
        <v>4622002</v>
      </c>
      <c r="D509" s="125"/>
      <c r="E509" s="126">
        <f>SUM(C509:D509)</f>
        <v>4622002</v>
      </c>
      <c r="F509" s="124">
        <f>SUM(F510:F512)</f>
        <v>4419867.87</v>
      </c>
      <c r="G509" s="125"/>
      <c r="H509" s="126">
        <f>SUM(F509:G509)</f>
        <v>4419867.87</v>
      </c>
      <c r="I509" s="126">
        <f t="shared" si="117"/>
        <v>95.626697478711606</v>
      </c>
      <c r="J509" s="126">
        <f t="shared" si="116"/>
        <v>95.626697478711606</v>
      </c>
    </row>
    <row r="510" spans="1:10" s="7" customFormat="1">
      <c r="A510" s="41" t="s">
        <v>167</v>
      </c>
      <c r="B510" s="42" t="s">
        <v>387</v>
      </c>
      <c r="C510" s="126">
        <v>4607002</v>
      </c>
      <c r="D510" s="126"/>
      <c r="E510" s="126">
        <f>SUM(C510:D510)</f>
        <v>4607002</v>
      </c>
      <c r="F510" s="126">
        <v>4404867.87</v>
      </c>
      <c r="G510" s="126"/>
      <c r="H510" s="126">
        <f>SUM(F510:G510)</f>
        <v>4404867.87</v>
      </c>
      <c r="I510" s="126">
        <f t="shared" si="117"/>
        <v>95.61245838399897</v>
      </c>
      <c r="J510" s="126">
        <f t="shared" si="116"/>
        <v>95.61245838399897</v>
      </c>
    </row>
    <row r="511" spans="1:10" s="7" customFormat="1" hidden="1">
      <c r="A511" s="173" t="s">
        <v>902</v>
      </c>
      <c r="B511" s="172" t="s">
        <v>893</v>
      </c>
      <c r="C511" s="126"/>
      <c r="D511" s="126"/>
      <c r="E511" s="126">
        <f>SUM(C511:D511)</f>
        <v>0</v>
      </c>
      <c r="F511" s="126"/>
      <c r="G511" s="126"/>
      <c r="H511" s="126">
        <f>SUM(F511:G511)</f>
        <v>0</v>
      </c>
      <c r="I511" s="126" t="str">
        <f t="shared" si="117"/>
        <v/>
      </c>
      <c r="J511" s="126" t="str">
        <f t="shared" si="116"/>
        <v/>
      </c>
    </row>
    <row r="512" spans="1:10" s="7" customFormat="1">
      <c r="A512" s="41" t="s">
        <v>619</v>
      </c>
      <c r="B512" s="42" t="s">
        <v>618</v>
      </c>
      <c r="C512" s="126">
        <v>15000</v>
      </c>
      <c r="D512" s="126"/>
      <c r="E512" s="126">
        <f>SUM(C512:D512)</f>
        <v>15000</v>
      </c>
      <c r="F512" s="126">
        <v>15000</v>
      </c>
      <c r="G512" s="126"/>
      <c r="H512" s="126">
        <f>SUM(F512:G512)</f>
        <v>15000</v>
      </c>
      <c r="I512" s="126">
        <f t="shared" si="117"/>
        <v>100</v>
      </c>
      <c r="J512" s="126">
        <f t="shared" si="116"/>
        <v>100</v>
      </c>
    </row>
    <row r="513" spans="1:10" s="7" customFormat="1" ht="6" customHeight="1">
      <c r="A513" s="41"/>
      <c r="B513" s="42"/>
      <c r="C513" s="126"/>
      <c r="D513" s="126"/>
      <c r="E513" s="126"/>
      <c r="F513" s="126"/>
      <c r="G513" s="126"/>
      <c r="H513" s="126"/>
      <c r="I513" s="126" t="str">
        <f t="shared" si="117"/>
        <v/>
      </c>
      <c r="J513" s="126" t="str">
        <f t="shared" si="116"/>
        <v/>
      </c>
    </row>
    <row r="514" spans="1:10" s="7" customFormat="1" ht="12.75">
      <c r="A514" s="47" t="s">
        <v>381</v>
      </c>
      <c r="B514" s="248" t="s">
        <v>242</v>
      </c>
      <c r="C514" s="123">
        <f>SUM(C516:C520)</f>
        <v>4841000</v>
      </c>
      <c r="D514" s="247">
        <f>SUM(D516:D520)</f>
        <v>0</v>
      </c>
      <c r="E514" s="123">
        <f t="shared" ref="E514:E519" si="122">SUM(C514:D514)</f>
        <v>4841000</v>
      </c>
      <c r="F514" s="123">
        <f>SUM(F516:F520)</f>
        <v>4669054.0199999996</v>
      </c>
      <c r="G514" s="247">
        <f>SUM(G516:G520)</f>
        <v>0</v>
      </c>
      <c r="H514" s="123">
        <f t="shared" ref="H514:H519" si="123">SUM(F514:G514)</f>
        <v>4669054.0199999996</v>
      </c>
      <c r="I514" s="123">
        <f t="shared" si="117"/>
        <v>96.448130964676722</v>
      </c>
      <c r="J514" s="123">
        <f t="shared" si="116"/>
        <v>96.448130964676722</v>
      </c>
    </row>
    <row r="515" spans="1:10" s="7" customFormat="1">
      <c r="A515" s="39" t="s">
        <v>244</v>
      </c>
      <c r="B515" s="53"/>
      <c r="C515" s="133">
        <f>SUM(C516:C518)</f>
        <v>4826000</v>
      </c>
      <c r="D515" s="133"/>
      <c r="E515" s="133">
        <f t="shared" si="122"/>
        <v>4826000</v>
      </c>
      <c r="F515" s="133">
        <f>SUM(F516:F518)</f>
        <v>4654054.0199999996</v>
      </c>
      <c r="G515" s="133"/>
      <c r="H515" s="133">
        <f t="shared" si="123"/>
        <v>4654054.0199999996</v>
      </c>
      <c r="I515" s="133">
        <f t="shared" si="117"/>
        <v>96.437091172813922</v>
      </c>
      <c r="J515" s="133">
        <f t="shared" si="116"/>
        <v>96.437091172813922</v>
      </c>
    </row>
    <row r="516" spans="1:10" s="7" customFormat="1">
      <c r="A516" s="41" t="s">
        <v>167</v>
      </c>
      <c r="B516" s="42" t="s">
        <v>387</v>
      </c>
      <c r="C516" s="126">
        <v>4826000</v>
      </c>
      <c r="D516" s="126"/>
      <c r="E516" s="126">
        <f t="shared" si="122"/>
        <v>4826000</v>
      </c>
      <c r="F516" s="126">
        <v>4654054.0199999996</v>
      </c>
      <c r="G516" s="126"/>
      <c r="H516" s="126">
        <f t="shared" si="123"/>
        <v>4654054.0199999996</v>
      </c>
      <c r="I516" s="126">
        <f t="shared" si="117"/>
        <v>96.437091172813922</v>
      </c>
      <c r="J516" s="126">
        <f t="shared" si="116"/>
        <v>96.437091172813922</v>
      </c>
    </row>
    <row r="517" spans="1:10" s="7" customFormat="1" hidden="1">
      <c r="A517" s="41" t="s">
        <v>902</v>
      </c>
      <c r="B517" s="42" t="s">
        <v>893</v>
      </c>
      <c r="C517" s="126"/>
      <c r="D517" s="126"/>
      <c r="E517" s="126">
        <f t="shared" si="122"/>
        <v>0</v>
      </c>
      <c r="F517" s="126"/>
      <c r="G517" s="126"/>
      <c r="H517" s="126">
        <f t="shared" si="123"/>
        <v>0</v>
      </c>
      <c r="I517" s="126" t="str">
        <f t="shared" si="117"/>
        <v/>
      </c>
      <c r="J517" s="126" t="str">
        <f t="shared" si="116"/>
        <v/>
      </c>
    </row>
    <row r="518" spans="1:10" s="7" customFormat="1" hidden="1">
      <c r="A518" s="41" t="s">
        <v>619</v>
      </c>
      <c r="B518" s="42" t="s">
        <v>618</v>
      </c>
      <c r="C518" s="126"/>
      <c r="D518" s="126"/>
      <c r="E518" s="126">
        <f t="shared" si="122"/>
        <v>0</v>
      </c>
      <c r="F518" s="126"/>
      <c r="G518" s="126"/>
      <c r="H518" s="126">
        <f t="shared" si="123"/>
        <v>0</v>
      </c>
      <c r="I518" s="126" t="str">
        <f t="shared" si="117"/>
        <v/>
      </c>
      <c r="J518" s="126" t="str">
        <f t="shared" si="116"/>
        <v/>
      </c>
    </row>
    <row r="519" spans="1:10" s="7" customFormat="1">
      <c r="A519" s="314" t="s">
        <v>763</v>
      </c>
      <c r="B519" s="245" t="s">
        <v>124</v>
      </c>
      <c r="C519" s="223">
        <v>15000</v>
      </c>
      <c r="D519" s="223"/>
      <c r="E519" s="223">
        <f t="shared" si="122"/>
        <v>15000</v>
      </c>
      <c r="F519" s="223">
        <v>15000</v>
      </c>
      <c r="G519" s="223"/>
      <c r="H519" s="223">
        <f t="shared" si="123"/>
        <v>15000</v>
      </c>
      <c r="I519" s="223">
        <f t="shared" si="117"/>
        <v>100</v>
      </c>
      <c r="J519" s="223">
        <f t="shared" si="116"/>
        <v>100</v>
      </c>
    </row>
    <row r="520" spans="1:10" s="7" customFormat="1" ht="6" customHeight="1">
      <c r="A520" s="41"/>
      <c r="B520" s="42"/>
      <c r="C520" s="126"/>
      <c r="D520" s="126"/>
      <c r="E520" s="126"/>
      <c r="F520" s="126"/>
      <c r="G520" s="126"/>
      <c r="H520" s="126"/>
      <c r="I520" s="126" t="str">
        <f t="shared" si="117"/>
        <v/>
      </c>
      <c r="J520" s="126" t="str">
        <f t="shared" si="116"/>
        <v/>
      </c>
    </row>
    <row r="521" spans="1:10" s="7" customFormat="1" ht="12.75">
      <c r="A521" s="47" t="s">
        <v>382</v>
      </c>
      <c r="B521" s="248" t="s">
        <v>242</v>
      </c>
      <c r="C521" s="123">
        <f>SUM(C523:C527)</f>
        <v>3536263</v>
      </c>
      <c r="D521" s="247">
        <f>SUM(D523:D527)</f>
        <v>0</v>
      </c>
      <c r="E521" s="123">
        <f t="shared" ref="E521:E526" si="124">SUM(C521:D521)</f>
        <v>3536263</v>
      </c>
      <c r="F521" s="123">
        <f>SUM(F523:F527)</f>
        <v>3434523.74</v>
      </c>
      <c r="G521" s="247">
        <f>SUM(G523:G527)</f>
        <v>0</v>
      </c>
      <c r="H521" s="123">
        <f t="shared" ref="H521:H526" si="125">SUM(F521:G521)</f>
        <v>3434523.74</v>
      </c>
      <c r="I521" s="123">
        <f t="shared" si="117"/>
        <v>97.122972471221743</v>
      </c>
      <c r="J521" s="123">
        <f t="shared" si="116"/>
        <v>97.122972471221743</v>
      </c>
    </row>
    <row r="522" spans="1:10" s="7" customFormat="1" hidden="1">
      <c r="A522" s="41" t="s">
        <v>244</v>
      </c>
      <c r="B522" s="34"/>
      <c r="C522" s="126">
        <f>SUM(C523:C525)</f>
        <v>3536263</v>
      </c>
      <c r="D522" s="126"/>
      <c r="E522" s="126">
        <f t="shared" si="124"/>
        <v>3536263</v>
      </c>
      <c r="F522" s="126">
        <f>SUM(F523:F525)</f>
        <v>3434523.74</v>
      </c>
      <c r="G522" s="126"/>
      <c r="H522" s="126">
        <f t="shared" si="125"/>
        <v>3434523.74</v>
      </c>
      <c r="I522" s="126">
        <f t="shared" si="117"/>
        <v>97.122972471221743</v>
      </c>
      <c r="J522" s="126">
        <f t="shared" si="116"/>
        <v>97.122972471221743</v>
      </c>
    </row>
    <row r="523" spans="1:10" s="7" customFormat="1">
      <c r="A523" s="41" t="s">
        <v>167</v>
      </c>
      <c r="B523" s="42" t="s">
        <v>387</v>
      </c>
      <c r="C523" s="126">
        <v>3466263</v>
      </c>
      <c r="D523" s="126"/>
      <c r="E523" s="126">
        <f t="shared" si="124"/>
        <v>3466263</v>
      </c>
      <c r="F523" s="126">
        <v>3364523.74</v>
      </c>
      <c r="G523" s="126"/>
      <c r="H523" s="126">
        <f t="shared" si="125"/>
        <v>3364523.74</v>
      </c>
      <c r="I523" s="126">
        <f t="shared" si="117"/>
        <v>97.064871880754581</v>
      </c>
      <c r="J523" s="126">
        <f t="shared" si="116"/>
        <v>97.064871880754581</v>
      </c>
    </row>
    <row r="524" spans="1:10" s="7" customFormat="1" hidden="1">
      <c r="A524" s="41" t="s">
        <v>902</v>
      </c>
      <c r="B524" s="42" t="s">
        <v>893</v>
      </c>
      <c r="C524" s="126"/>
      <c r="D524" s="126"/>
      <c r="E524" s="126">
        <f t="shared" si="124"/>
        <v>0</v>
      </c>
      <c r="F524" s="126"/>
      <c r="G524" s="126"/>
      <c r="H524" s="126">
        <f t="shared" si="125"/>
        <v>0</v>
      </c>
      <c r="I524" s="126" t="str">
        <f t="shared" si="117"/>
        <v/>
      </c>
      <c r="J524" s="126" t="str">
        <f t="shared" si="116"/>
        <v/>
      </c>
    </row>
    <row r="525" spans="1:10" s="7" customFormat="1">
      <c r="A525" s="41" t="s">
        <v>619</v>
      </c>
      <c r="B525" s="42" t="s">
        <v>618</v>
      </c>
      <c r="C525" s="126">
        <v>70000</v>
      </c>
      <c r="D525" s="126"/>
      <c r="E525" s="126">
        <f t="shared" si="124"/>
        <v>70000</v>
      </c>
      <c r="F525" s="126">
        <v>70000</v>
      </c>
      <c r="G525" s="126"/>
      <c r="H525" s="126">
        <f t="shared" si="125"/>
        <v>70000</v>
      </c>
      <c r="I525" s="126">
        <f t="shared" si="117"/>
        <v>100</v>
      </c>
      <c r="J525" s="126">
        <f t="shared" si="116"/>
        <v>100</v>
      </c>
    </row>
    <row r="526" spans="1:10" s="7" customFormat="1" hidden="1">
      <c r="A526" s="41" t="s">
        <v>763</v>
      </c>
      <c r="B526" s="42" t="s">
        <v>124</v>
      </c>
      <c r="C526" s="126"/>
      <c r="D526" s="126"/>
      <c r="E526" s="126">
        <f t="shared" si="124"/>
        <v>0</v>
      </c>
      <c r="F526" s="126"/>
      <c r="G526" s="126"/>
      <c r="H526" s="126">
        <f t="shared" si="125"/>
        <v>0</v>
      </c>
      <c r="I526" s="126" t="str">
        <f t="shared" si="117"/>
        <v/>
      </c>
      <c r="J526" s="126" t="str">
        <f t="shared" si="116"/>
        <v/>
      </c>
    </row>
    <row r="527" spans="1:10" s="7" customFormat="1" ht="6" customHeight="1">
      <c r="A527" s="41"/>
      <c r="B527" s="42"/>
      <c r="C527" s="126"/>
      <c r="D527" s="126"/>
      <c r="E527" s="126"/>
      <c r="F527" s="126"/>
      <c r="G527" s="126"/>
      <c r="H527" s="126"/>
      <c r="I527" s="126" t="str">
        <f t="shared" si="117"/>
        <v/>
      </c>
      <c r="J527" s="126" t="str">
        <f t="shared" si="116"/>
        <v/>
      </c>
    </row>
    <row r="528" spans="1:10" s="7" customFormat="1" ht="12.75">
      <c r="A528" s="47" t="s">
        <v>383</v>
      </c>
      <c r="B528" s="248" t="s">
        <v>242</v>
      </c>
      <c r="C528" s="123">
        <f>SUM(C530:C534)</f>
        <v>3847927</v>
      </c>
      <c r="D528" s="247">
        <f>SUM(D530:D534)</f>
        <v>0</v>
      </c>
      <c r="E528" s="123">
        <f t="shared" ref="E528:E533" si="126">SUM(C528:D528)</f>
        <v>3847927</v>
      </c>
      <c r="F528" s="123">
        <f>SUM(F530:F534)</f>
        <v>3765171.17</v>
      </c>
      <c r="G528" s="247">
        <f>SUM(G530:G534)</f>
        <v>0</v>
      </c>
      <c r="H528" s="123">
        <f t="shared" ref="H528:H533" si="127">SUM(F528:G528)</f>
        <v>3765171.17</v>
      </c>
      <c r="I528" s="123">
        <f t="shared" si="117"/>
        <v>97.849339917311312</v>
      </c>
      <c r="J528" s="123">
        <f t="shared" si="116"/>
        <v>97.849339917311312</v>
      </c>
    </row>
    <row r="529" spans="1:10" s="16" customFormat="1">
      <c r="A529" s="46" t="s">
        <v>244</v>
      </c>
      <c r="B529" s="34"/>
      <c r="C529" s="124">
        <f>SUM(C530:C532)</f>
        <v>3775217</v>
      </c>
      <c r="D529" s="124">
        <f>SUM(D530:D532)</f>
        <v>0</v>
      </c>
      <c r="E529" s="124">
        <f t="shared" si="126"/>
        <v>3775217</v>
      </c>
      <c r="F529" s="124">
        <f>SUM(F530:F532)</f>
        <v>3692465.87</v>
      </c>
      <c r="G529" s="124">
        <f>SUM(G530:G532)</f>
        <v>0</v>
      </c>
      <c r="H529" s="124">
        <f t="shared" si="127"/>
        <v>3692465.87</v>
      </c>
      <c r="I529" s="124">
        <f t="shared" si="117"/>
        <v>97.808043087324521</v>
      </c>
      <c r="J529" s="124">
        <f t="shared" si="116"/>
        <v>97.808043087324521</v>
      </c>
    </row>
    <row r="530" spans="1:10" s="7" customFormat="1">
      <c r="A530" s="41" t="s">
        <v>167</v>
      </c>
      <c r="B530" s="42" t="s">
        <v>387</v>
      </c>
      <c r="C530" s="126">
        <v>3715217</v>
      </c>
      <c r="D530" s="126"/>
      <c r="E530" s="126">
        <f t="shared" si="126"/>
        <v>3715217</v>
      </c>
      <c r="F530" s="126">
        <v>3632465.87</v>
      </c>
      <c r="G530" s="126"/>
      <c r="H530" s="126">
        <f t="shared" si="127"/>
        <v>3632465.87</v>
      </c>
      <c r="I530" s="126">
        <f t="shared" si="117"/>
        <v>97.772643428365029</v>
      </c>
      <c r="J530" s="126">
        <f t="shared" si="116"/>
        <v>97.772643428365029</v>
      </c>
    </row>
    <row r="531" spans="1:10" s="7" customFormat="1" hidden="1">
      <c r="A531" s="41" t="s">
        <v>902</v>
      </c>
      <c r="B531" s="42" t="s">
        <v>893</v>
      </c>
      <c r="C531" s="126"/>
      <c r="D531" s="126"/>
      <c r="E531" s="126">
        <f t="shared" si="126"/>
        <v>0</v>
      </c>
      <c r="F531" s="126"/>
      <c r="G531" s="126"/>
      <c r="H531" s="126">
        <f t="shared" si="127"/>
        <v>0</v>
      </c>
      <c r="I531" s="126" t="str">
        <f t="shared" si="117"/>
        <v/>
      </c>
      <c r="J531" s="126" t="str">
        <f t="shared" si="116"/>
        <v/>
      </c>
    </row>
    <row r="532" spans="1:10" s="7" customFormat="1">
      <c r="A532" s="41" t="s">
        <v>619</v>
      </c>
      <c r="B532" s="42" t="s">
        <v>618</v>
      </c>
      <c r="C532" s="126">
        <v>60000</v>
      </c>
      <c r="D532" s="126"/>
      <c r="E532" s="126">
        <f t="shared" si="126"/>
        <v>60000</v>
      </c>
      <c r="F532" s="126">
        <v>60000</v>
      </c>
      <c r="G532" s="126"/>
      <c r="H532" s="126">
        <f t="shared" si="127"/>
        <v>60000</v>
      </c>
      <c r="I532" s="126">
        <f t="shared" si="117"/>
        <v>100</v>
      </c>
      <c r="J532" s="126">
        <f t="shared" si="116"/>
        <v>100</v>
      </c>
    </row>
    <row r="533" spans="1:10" s="7" customFormat="1">
      <c r="A533" s="41" t="s">
        <v>763</v>
      </c>
      <c r="B533" s="42" t="s">
        <v>124</v>
      </c>
      <c r="C533" s="126">
        <v>72710</v>
      </c>
      <c r="D533" s="126"/>
      <c r="E533" s="126">
        <f t="shared" si="126"/>
        <v>72710</v>
      </c>
      <c r="F533" s="126">
        <v>72705.3</v>
      </c>
      <c r="G533" s="126"/>
      <c r="H533" s="126">
        <f t="shared" si="127"/>
        <v>72705.3</v>
      </c>
      <c r="I533" s="126">
        <f t="shared" si="117"/>
        <v>99.993535964791647</v>
      </c>
      <c r="J533" s="126">
        <f t="shared" si="116"/>
        <v>99.993535964791647</v>
      </c>
    </row>
    <row r="534" spans="1:10" s="7" customFormat="1" ht="6" customHeight="1">
      <c r="A534" s="41"/>
      <c r="B534" s="42"/>
      <c r="C534" s="126"/>
      <c r="D534" s="126"/>
      <c r="E534" s="126"/>
      <c r="F534" s="126"/>
      <c r="G534" s="126"/>
      <c r="H534" s="126"/>
      <c r="I534" s="126" t="str">
        <f t="shared" si="117"/>
        <v/>
      </c>
      <c r="J534" s="126" t="str">
        <f t="shared" ref="J534:J585" si="128">IF(E534&lt;&gt;0,IF(H534&lt;&gt;0,H534/E534*100,""),"")</f>
        <v/>
      </c>
    </row>
    <row r="535" spans="1:10" s="11" customFormat="1" ht="12.75">
      <c r="A535" s="47" t="s">
        <v>341</v>
      </c>
      <c r="B535" s="50" t="s">
        <v>242</v>
      </c>
      <c r="C535" s="247">
        <f>SUM(C537:C539)</f>
        <v>3210778</v>
      </c>
      <c r="D535" s="247">
        <f>SUM(D537:D537)</f>
        <v>0</v>
      </c>
      <c r="E535" s="123">
        <f>SUM(C535:D535)</f>
        <v>3210778</v>
      </c>
      <c r="F535" s="247">
        <f>SUM(F537:F539)</f>
        <v>3106935.7</v>
      </c>
      <c r="G535" s="247">
        <f>SUM(G537:G537)</f>
        <v>0</v>
      </c>
      <c r="H535" s="123">
        <f>SUM(F535:G535)</f>
        <v>3106935.7</v>
      </c>
      <c r="I535" s="123">
        <f t="shared" ref="I535:I585" si="129">IF(C535&lt;&gt;0,IF(F535&lt;&gt;0,F535/C535*100,""),"")</f>
        <v>96.765821243324837</v>
      </c>
      <c r="J535" s="123">
        <f t="shared" si="128"/>
        <v>96.765821243324837</v>
      </c>
    </row>
    <row r="536" spans="1:10" s="11" customFormat="1" hidden="1">
      <c r="A536" s="36" t="s">
        <v>244</v>
      </c>
      <c r="B536" s="56"/>
      <c r="C536" s="124">
        <f>SUM(C537:C539)</f>
        <v>3210778</v>
      </c>
      <c r="D536" s="125"/>
      <c r="E536" s="126">
        <f>SUM(C536:D536)</f>
        <v>3210778</v>
      </c>
      <c r="F536" s="124">
        <f>SUM(F537:F539)</f>
        <v>3106935.7</v>
      </c>
      <c r="G536" s="125"/>
      <c r="H536" s="126">
        <f>SUM(F536:G536)</f>
        <v>3106935.7</v>
      </c>
      <c r="I536" s="126">
        <f t="shared" si="129"/>
        <v>96.765821243324837</v>
      </c>
      <c r="J536" s="126">
        <f t="shared" si="128"/>
        <v>96.765821243324837</v>
      </c>
    </row>
    <row r="537" spans="1:10" s="7" customFormat="1">
      <c r="A537" s="41" t="s">
        <v>167</v>
      </c>
      <c r="B537" s="42" t="s">
        <v>387</v>
      </c>
      <c r="C537" s="126">
        <v>3150778</v>
      </c>
      <c r="D537" s="126"/>
      <c r="E537" s="126">
        <f>SUM(C537:D537)</f>
        <v>3150778</v>
      </c>
      <c r="F537" s="126">
        <v>3046935.7</v>
      </c>
      <c r="G537" s="126"/>
      <c r="H537" s="126">
        <f>SUM(F537:G537)</f>
        <v>3046935.7</v>
      </c>
      <c r="I537" s="126">
        <f t="shared" si="129"/>
        <v>96.704233049742001</v>
      </c>
      <c r="J537" s="126">
        <f t="shared" si="128"/>
        <v>96.704233049742001</v>
      </c>
    </row>
    <row r="538" spans="1:10" s="7" customFormat="1">
      <c r="A538" s="41" t="s">
        <v>619</v>
      </c>
      <c r="B538" s="42" t="s">
        <v>618</v>
      </c>
      <c r="C538" s="126">
        <v>60000</v>
      </c>
      <c r="D538" s="126"/>
      <c r="E538" s="126">
        <f>SUM(C538:D538)</f>
        <v>60000</v>
      </c>
      <c r="F538" s="126">
        <v>60000</v>
      </c>
      <c r="G538" s="126"/>
      <c r="H538" s="126">
        <f>SUM(F538:G538)</f>
        <v>60000</v>
      </c>
      <c r="I538" s="126">
        <f t="shared" si="129"/>
        <v>100</v>
      </c>
      <c r="J538" s="126">
        <f t="shared" si="128"/>
        <v>100</v>
      </c>
    </row>
    <row r="539" spans="1:10" s="7" customFormat="1" hidden="1">
      <c r="A539" s="41" t="s">
        <v>902</v>
      </c>
      <c r="B539" s="42" t="s">
        <v>893</v>
      </c>
      <c r="C539" s="126"/>
      <c r="D539" s="126"/>
      <c r="E539" s="126">
        <f>SUM(C539:D539)</f>
        <v>0</v>
      </c>
      <c r="F539" s="126"/>
      <c r="G539" s="126"/>
      <c r="H539" s="126">
        <f>SUM(F539:G539)</f>
        <v>0</v>
      </c>
      <c r="I539" s="126" t="str">
        <f t="shared" si="129"/>
        <v/>
      </c>
      <c r="J539" s="126" t="str">
        <f t="shared" si="128"/>
        <v/>
      </c>
    </row>
    <row r="540" spans="1:10" s="7" customFormat="1" ht="6" customHeight="1">
      <c r="A540" s="41"/>
      <c r="B540" s="42"/>
      <c r="C540" s="126"/>
      <c r="D540" s="126"/>
      <c r="E540" s="126"/>
      <c r="F540" s="126"/>
      <c r="G540" s="126"/>
      <c r="H540" s="126"/>
      <c r="I540" s="126" t="str">
        <f t="shared" si="129"/>
        <v/>
      </c>
      <c r="J540" s="126" t="str">
        <f t="shared" si="128"/>
        <v/>
      </c>
    </row>
    <row r="541" spans="1:10" s="11" customFormat="1" ht="12.75">
      <c r="A541" s="47" t="s">
        <v>275</v>
      </c>
      <c r="B541" s="50" t="s">
        <v>242</v>
      </c>
      <c r="C541" s="247">
        <f>SUM(C543:C545)</f>
        <v>3945430</v>
      </c>
      <c r="D541" s="247">
        <f>SUM(D543:D543)</f>
        <v>0</v>
      </c>
      <c r="E541" s="123">
        <f>SUM(C541:D541)</f>
        <v>3945430</v>
      </c>
      <c r="F541" s="247">
        <f>SUM(F543:F545)</f>
        <v>3816520.4400000004</v>
      </c>
      <c r="G541" s="247">
        <f>SUM(G543:G543)</f>
        <v>0</v>
      </c>
      <c r="H541" s="247">
        <f>SUM(H543:H545)</f>
        <v>3816520.4400000004</v>
      </c>
      <c r="I541" s="123">
        <f t="shared" si="129"/>
        <v>96.732686678004683</v>
      </c>
      <c r="J541" s="123">
        <f t="shared" si="128"/>
        <v>96.732686678004683</v>
      </c>
    </row>
    <row r="542" spans="1:10" s="11" customFormat="1">
      <c r="A542" s="36" t="s">
        <v>244</v>
      </c>
      <c r="B542" s="56"/>
      <c r="C542" s="124">
        <f>SUM(C543:C544)</f>
        <v>3820430</v>
      </c>
      <c r="D542" s="125"/>
      <c r="E542" s="126">
        <f>SUM(C542:D542)</f>
        <v>3820430</v>
      </c>
      <c r="F542" s="124">
        <f>SUM(F543:F544)</f>
        <v>3697193.22</v>
      </c>
      <c r="G542" s="125"/>
      <c r="H542" s="124">
        <f>SUM(H543:H544)</f>
        <v>3697193.22</v>
      </c>
      <c r="I542" s="126">
        <f t="shared" si="129"/>
        <v>96.774269388524331</v>
      </c>
      <c r="J542" s="126">
        <f t="shared" si="128"/>
        <v>96.774269388524331</v>
      </c>
    </row>
    <row r="543" spans="1:10" s="7" customFormat="1" ht="11.25" customHeight="1">
      <c r="A543" s="41" t="s">
        <v>167</v>
      </c>
      <c r="B543" s="42" t="s">
        <v>387</v>
      </c>
      <c r="C543" s="126">
        <v>3780430</v>
      </c>
      <c r="D543" s="126"/>
      <c r="E543" s="126">
        <f>SUM(C543:D543)</f>
        <v>3780430</v>
      </c>
      <c r="F543" s="126">
        <v>3657193.22</v>
      </c>
      <c r="G543" s="126"/>
      <c r="H543" s="126">
        <f>SUM(F543:G543)</f>
        <v>3657193.22</v>
      </c>
      <c r="I543" s="126">
        <f t="shared" si="129"/>
        <v>96.74013855566696</v>
      </c>
      <c r="J543" s="126">
        <f t="shared" si="128"/>
        <v>96.74013855566696</v>
      </c>
    </row>
    <row r="544" spans="1:10" s="7" customFormat="1" ht="11.25" customHeight="1">
      <c r="A544" s="41" t="s">
        <v>619</v>
      </c>
      <c r="B544" s="42" t="s">
        <v>618</v>
      </c>
      <c r="C544" s="126">
        <v>40000</v>
      </c>
      <c r="D544" s="126"/>
      <c r="E544" s="126">
        <f>SUM(C544:D544)</f>
        <v>40000</v>
      </c>
      <c r="F544" s="126">
        <v>40000</v>
      </c>
      <c r="G544" s="126"/>
      <c r="H544" s="126">
        <f t="shared" ref="H544:H545" si="130">SUM(F544:G544)</f>
        <v>40000</v>
      </c>
      <c r="I544" s="126">
        <f t="shared" ref="I544" si="131">IF(C544&lt;&gt;0,IF(F544&lt;&gt;0,F544/C544*100,""),"")</f>
        <v>100</v>
      </c>
      <c r="J544" s="126">
        <f t="shared" ref="J544" si="132">IF(E544&lt;&gt;0,IF(H544&lt;&gt;0,H544/E544*100,""),"")</f>
        <v>100</v>
      </c>
    </row>
    <row r="545" spans="1:10" s="7" customFormat="1">
      <c r="A545" s="173" t="s">
        <v>763</v>
      </c>
      <c r="B545" s="172" t="s">
        <v>124</v>
      </c>
      <c r="C545" s="126">
        <v>125000</v>
      </c>
      <c r="D545" s="126"/>
      <c r="E545" s="126">
        <f>SUM(C545:D545)</f>
        <v>125000</v>
      </c>
      <c r="F545" s="126">
        <v>119327.22</v>
      </c>
      <c r="G545" s="126"/>
      <c r="H545" s="126">
        <f t="shared" si="130"/>
        <v>119327.22</v>
      </c>
      <c r="I545" s="126">
        <f t="shared" si="129"/>
        <v>95.461776</v>
      </c>
      <c r="J545" s="126">
        <f t="shared" si="128"/>
        <v>95.461776</v>
      </c>
    </row>
    <row r="546" spans="1:10" s="7" customFormat="1" ht="6" customHeight="1">
      <c r="A546" s="41"/>
      <c r="B546" s="42"/>
      <c r="C546" s="126"/>
      <c r="D546" s="126"/>
      <c r="E546" s="126"/>
      <c r="F546" s="126"/>
      <c r="G546" s="126"/>
      <c r="H546" s="126"/>
      <c r="I546" s="126" t="str">
        <f t="shared" si="129"/>
        <v/>
      </c>
      <c r="J546" s="126" t="str">
        <f t="shared" si="128"/>
        <v/>
      </c>
    </row>
    <row r="547" spans="1:10" s="7" customFormat="1" ht="12.75">
      <c r="A547" s="47" t="s">
        <v>384</v>
      </c>
      <c r="B547" s="50" t="s">
        <v>242</v>
      </c>
      <c r="C547" s="247">
        <f>SUM(C549:C551)</f>
        <v>4235868</v>
      </c>
      <c r="D547" s="247">
        <f>SUM(D549:D551)</f>
        <v>0</v>
      </c>
      <c r="E547" s="123">
        <f>SUM(C547:D547)</f>
        <v>4235868</v>
      </c>
      <c r="F547" s="247">
        <f>SUM(F549:F551)</f>
        <v>4112027.85</v>
      </c>
      <c r="G547" s="247">
        <f>SUM(G549:G551)</f>
        <v>0</v>
      </c>
      <c r="H547" s="123">
        <f>SUM(F547:G547)</f>
        <v>4112027.85</v>
      </c>
      <c r="I547" s="123">
        <f t="shared" si="129"/>
        <v>97.076392607135062</v>
      </c>
      <c r="J547" s="123">
        <f t="shared" si="128"/>
        <v>97.076392607135062</v>
      </c>
    </row>
    <row r="548" spans="1:10" s="16" customFormat="1" hidden="1">
      <c r="A548" s="46" t="s">
        <v>244</v>
      </c>
      <c r="B548" s="34"/>
      <c r="C548" s="124">
        <f>SUM(C549:C551)</f>
        <v>4235868</v>
      </c>
      <c r="D548" s="124">
        <f>SUM(D549:D551)</f>
        <v>0</v>
      </c>
      <c r="E548" s="124">
        <f>SUM(C548:D548)</f>
        <v>4235868</v>
      </c>
      <c r="F548" s="124">
        <f>SUM(F549:F551)</f>
        <v>4112027.85</v>
      </c>
      <c r="G548" s="124">
        <f>SUM(G549:G551)</f>
        <v>0</v>
      </c>
      <c r="H548" s="124">
        <f>SUM(F548:G548)</f>
        <v>4112027.85</v>
      </c>
      <c r="I548" s="124">
        <f t="shared" si="129"/>
        <v>97.076392607135062</v>
      </c>
      <c r="J548" s="124">
        <f t="shared" si="128"/>
        <v>97.076392607135062</v>
      </c>
    </row>
    <row r="549" spans="1:10" s="7" customFormat="1">
      <c r="A549" s="41" t="s">
        <v>167</v>
      </c>
      <c r="B549" s="42" t="s">
        <v>387</v>
      </c>
      <c r="C549" s="126">
        <v>4185868</v>
      </c>
      <c r="D549" s="126"/>
      <c r="E549" s="126">
        <f>SUM(C549:D549)</f>
        <v>4185868</v>
      </c>
      <c r="F549" s="126">
        <v>4062027.85</v>
      </c>
      <c r="G549" s="126"/>
      <c r="H549" s="126">
        <f>SUM(F549:G549)</f>
        <v>4062027.85</v>
      </c>
      <c r="I549" s="126">
        <f t="shared" si="129"/>
        <v>97.041470251809187</v>
      </c>
      <c r="J549" s="126">
        <f t="shared" si="128"/>
        <v>97.041470251809187</v>
      </c>
    </row>
    <row r="550" spans="1:10" s="7" customFormat="1" hidden="1">
      <c r="A550" s="41" t="s">
        <v>902</v>
      </c>
      <c r="B550" s="42" t="s">
        <v>893</v>
      </c>
      <c r="C550" s="126"/>
      <c r="D550" s="126"/>
      <c r="E550" s="126">
        <f>SUM(C550:D550)</f>
        <v>0</v>
      </c>
      <c r="F550" s="126"/>
      <c r="G550" s="126"/>
      <c r="H550" s="126">
        <f>SUM(F550:G550)</f>
        <v>0</v>
      </c>
      <c r="I550" s="126" t="str">
        <f t="shared" si="129"/>
        <v/>
      </c>
      <c r="J550" s="126" t="str">
        <f t="shared" si="128"/>
        <v/>
      </c>
    </row>
    <row r="551" spans="1:10" s="7" customFormat="1">
      <c r="A551" s="41" t="s">
        <v>619</v>
      </c>
      <c r="B551" s="42" t="s">
        <v>618</v>
      </c>
      <c r="C551" s="126">
        <v>50000</v>
      </c>
      <c r="D551" s="126"/>
      <c r="E551" s="126">
        <f>SUM(C551:D551)</f>
        <v>50000</v>
      </c>
      <c r="F551" s="126">
        <v>50000</v>
      </c>
      <c r="G551" s="126"/>
      <c r="H551" s="126">
        <f>SUM(F551:G551)</f>
        <v>50000</v>
      </c>
      <c r="I551" s="126">
        <f t="shared" si="129"/>
        <v>100</v>
      </c>
      <c r="J551" s="126">
        <f t="shared" si="128"/>
        <v>100</v>
      </c>
    </row>
    <row r="552" spans="1:10" s="7" customFormat="1" ht="6" customHeight="1">
      <c r="A552" s="41"/>
      <c r="B552" s="42"/>
      <c r="C552" s="126"/>
      <c r="D552" s="126"/>
      <c r="E552" s="126"/>
      <c r="F552" s="126"/>
      <c r="G552" s="126"/>
      <c r="H552" s="126"/>
      <c r="I552" s="126" t="str">
        <f t="shared" si="129"/>
        <v/>
      </c>
      <c r="J552" s="126" t="str">
        <f t="shared" si="128"/>
        <v/>
      </c>
    </row>
    <row r="553" spans="1:10" s="7" customFormat="1" ht="12.75">
      <c r="A553" s="47" t="s">
        <v>278</v>
      </c>
      <c r="B553" s="50" t="s">
        <v>242</v>
      </c>
      <c r="C553" s="247">
        <f>SUM(C555:C557)</f>
        <v>3227200</v>
      </c>
      <c r="D553" s="247">
        <f>SUM(D555:D555)</f>
        <v>0</v>
      </c>
      <c r="E553" s="123">
        <f>SUM(C553:D553)</f>
        <v>3227200</v>
      </c>
      <c r="F553" s="247">
        <f>SUM(F555:F557)</f>
        <v>3227183.32</v>
      </c>
      <c r="G553" s="247">
        <f>SUM(G555:G555)</f>
        <v>0</v>
      </c>
      <c r="H553" s="123">
        <f t="shared" ref="H553:H562" si="133">SUM(F553:G553)</f>
        <v>3227183.32</v>
      </c>
      <c r="I553" s="123">
        <f t="shared" si="129"/>
        <v>99.999483143282092</v>
      </c>
      <c r="J553" s="123">
        <f t="shared" si="128"/>
        <v>99.999483143282092</v>
      </c>
    </row>
    <row r="554" spans="1:10" s="7" customFormat="1" hidden="1">
      <c r="A554" s="36" t="s">
        <v>244</v>
      </c>
      <c r="B554" s="56"/>
      <c r="C554" s="124">
        <f>SUM(C555:C557)</f>
        <v>3227200</v>
      </c>
      <c r="D554" s="125"/>
      <c r="E554" s="126">
        <f>SUM(C554:D554)</f>
        <v>3227200</v>
      </c>
      <c r="F554" s="124">
        <f>SUM(F555:F557)</f>
        <v>3227183.32</v>
      </c>
      <c r="G554" s="125"/>
      <c r="H554" s="126">
        <f t="shared" si="133"/>
        <v>3227183.32</v>
      </c>
      <c r="I554" s="126">
        <f t="shared" si="129"/>
        <v>99.999483143282092</v>
      </c>
      <c r="J554" s="126">
        <f t="shared" si="128"/>
        <v>99.999483143282092</v>
      </c>
    </row>
    <row r="555" spans="1:10" s="7" customFormat="1">
      <c r="A555" s="41" t="s">
        <v>167</v>
      </c>
      <c r="B555" s="42" t="s">
        <v>387</v>
      </c>
      <c r="C555" s="126">
        <v>3187200</v>
      </c>
      <c r="D555" s="126"/>
      <c r="E555" s="126">
        <f>SUM(C555:D555)</f>
        <v>3187200</v>
      </c>
      <c r="F555" s="126">
        <v>3187183.32</v>
      </c>
      <c r="G555" s="126"/>
      <c r="H555" s="126">
        <f t="shared" si="133"/>
        <v>3187183.32</v>
      </c>
      <c r="I555" s="126">
        <f t="shared" si="129"/>
        <v>99.999476656626499</v>
      </c>
      <c r="J555" s="126">
        <f t="shared" si="128"/>
        <v>99.999476656626499</v>
      </c>
    </row>
    <row r="556" spans="1:10" s="7" customFormat="1" hidden="1">
      <c r="A556" s="41" t="s">
        <v>902</v>
      </c>
      <c r="B556" s="42" t="s">
        <v>893</v>
      </c>
      <c r="C556" s="126"/>
      <c r="D556" s="126"/>
      <c r="E556" s="126">
        <f>SUM(C556:D556)</f>
        <v>0</v>
      </c>
      <c r="F556" s="126"/>
      <c r="G556" s="126"/>
      <c r="H556" s="126">
        <f t="shared" si="133"/>
        <v>0</v>
      </c>
      <c r="I556" s="126" t="str">
        <f t="shared" si="129"/>
        <v/>
      </c>
      <c r="J556" s="126" t="str">
        <f t="shared" si="128"/>
        <v/>
      </c>
    </row>
    <row r="557" spans="1:10" s="7" customFormat="1">
      <c r="A557" s="41" t="s">
        <v>619</v>
      </c>
      <c r="B557" s="42" t="s">
        <v>618</v>
      </c>
      <c r="C557" s="126">
        <v>40000</v>
      </c>
      <c r="D557" s="126"/>
      <c r="E557" s="126">
        <f>SUM(C557:D557)</f>
        <v>40000</v>
      </c>
      <c r="F557" s="126">
        <v>40000</v>
      </c>
      <c r="G557" s="126"/>
      <c r="H557" s="126">
        <f t="shared" si="133"/>
        <v>40000</v>
      </c>
      <c r="I557" s="126">
        <f t="shared" si="129"/>
        <v>100</v>
      </c>
      <c r="J557" s="126">
        <f t="shared" si="128"/>
        <v>100</v>
      </c>
    </row>
    <row r="558" spans="1:10" s="7" customFormat="1" ht="6" customHeight="1">
      <c r="A558" s="41"/>
      <c r="B558" s="42"/>
      <c r="C558" s="126"/>
      <c r="D558" s="126"/>
      <c r="E558" s="126"/>
      <c r="F558" s="126"/>
      <c r="G558" s="126"/>
      <c r="H558" s="126">
        <f t="shared" si="133"/>
        <v>0</v>
      </c>
      <c r="I558" s="126" t="str">
        <f t="shared" si="129"/>
        <v/>
      </c>
      <c r="J558" s="126" t="str">
        <f t="shared" si="128"/>
        <v/>
      </c>
    </row>
    <row r="559" spans="1:10" s="7" customFormat="1" ht="12.75">
      <c r="A559" s="47" t="s">
        <v>279</v>
      </c>
      <c r="B559" s="50" t="s">
        <v>242</v>
      </c>
      <c r="C559" s="247">
        <f>SUM(C561:C562)</f>
        <v>3540820</v>
      </c>
      <c r="D559" s="247">
        <f>SUM(D561:D561)</f>
        <v>0</v>
      </c>
      <c r="E559" s="123">
        <f>SUM(C559:D559)</f>
        <v>3540820</v>
      </c>
      <c r="F559" s="247">
        <f>SUM(F561:F562)</f>
        <v>3458212.53</v>
      </c>
      <c r="G559" s="247">
        <f>SUM(G561:G561)</f>
        <v>0</v>
      </c>
      <c r="H559" s="123">
        <f t="shared" si="133"/>
        <v>3458212.53</v>
      </c>
      <c r="I559" s="123">
        <f t="shared" si="129"/>
        <v>97.666996063058832</v>
      </c>
      <c r="J559" s="123">
        <f t="shared" si="128"/>
        <v>97.666996063058832</v>
      </c>
    </row>
    <row r="560" spans="1:10" s="7" customFormat="1" hidden="1">
      <c r="A560" s="36" t="s">
        <v>244</v>
      </c>
      <c r="B560" s="56"/>
      <c r="C560" s="124">
        <f>SUM(C561:C562)</f>
        <v>3540820</v>
      </c>
      <c r="D560" s="125"/>
      <c r="E560" s="126">
        <f>SUM(C560:D560)</f>
        <v>3540820</v>
      </c>
      <c r="F560" s="124">
        <f>SUM(F561:F562)</f>
        <v>3458212.53</v>
      </c>
      <c r="G560" s="125"/>
      <c r="H560" s="126">
        <f t="shared" si="133"/>
        <v>3458212.53</v>
      </c>
      <c r="I560" s="126">
        <f t="shared" si="129"/>
        <v>97.666996063058832</v>
      </c>
      <c r="J560" s="126">
        <f t="shared" si="128"/>
        <v>97.666996063058832</v>
      </c>
    </row>
    <row r="561" spans="1:10" s="7" customFormat="1">
      <c r="A561" s="41" t="s">
        <v>167</v>
      </c>
      <c r="B561" s="42" t="s">
        <v>387</v>
      </c>
      <c r="C561" s="126">
        <v>3475700</v>
      </c>
      <c r="D561" s="126"/>
      <c r="E561" s="126">
        <f>SUM(C561:D561)</f>
        <v>3475700</v>
      </c>
      <c r="F561" s="126">
        <v>3393092.53</v>
      </c>
      <c r="G561" s="126"/>
      <c r="H561" s="126">
        <f t="shared" si="133"/>
        <v>3393092.53</v>
      </c>
      <c r="I561" s="126">
        <f t="shared" si="129"/>
        <v>97.623285381362024</v>
      </c>
      <c r="J561" s="126">
        <f t="shared" si="128"/>
        <v>97.623285381362024</v>
      </c>
    </row>
    <row r="562" spans="1:10" s="7" customFormat="1">
      <c r="A562" s="173" t="s">
        <v>619</v>
      </c>
      <c r="B562" s="172" t="s">
        <v>618</v>
      </c>
      <c r="C562" s="126">
        <v>65120</v>
      </c>
      <c r="D562" s="126"/>
      <c r="E562" s="126">
        <f>SUM(C562:D562)</f>
        <v>65120</v>
      </c>
      <c r="F562" s="126">
        <v>65120</v>
      </c>
      <c r="G562" s="126"/>
      <c r="H562" s="126">
        <f t="shared" si="133"/>
        <v>65120</v>
      </c>
      <c r="I562" s="126">
        <f t="shared" si="129"/>
        <v>100</v>
      </c>
      <c r="J562" s="126">
        <f t="shared" si="128"/>
        <v>100</v>
      </c>
    </row>
    <row r="563" spans="1:10" s="7" customFormat="1" ht="6" customHeight="1">
      <c r="A563" s="41"/>
      <c r="B563" s="42"/>
      <c r="C563" s="126"/>
      <c r="D563" s="126"/>
      <c r="E563" s="126"/>
      <c r="F563" s="126"/>
      <c r="G563" s="126"/>
      <c r="H563" s="126"/>
      <c r="I563" s="126" t="str">
        <f t="shared" si="129"/>
        <v/>
      </c>
      <c r="J563" s="126" t="str">
        <f t="shared" si="128"/>
        <v/>
      </c>
    </row>
    <row r="564" spans="1:10" s="7" customFormat="1" ht="12.75">
      <c r="A564" s="47" t="s">
        <v>280</v>
      </c>
      <c r="B564" s="50" t="s">
        <v>242</v>
      </c>
      <c r="C564" s="123">
        <f>SUM(C566:C569)</f>
        <v>3483826</v>
      </c>
      <c r="D564" s="123">
        <f>SUM(D566:D566)</f>
        <v>0</v>
      </c>
      <c r="E564" s="123">
        <f t="shared" ref="E564:E574" si="134">SUM(C564:D564)</f>
        <v>3483826</v>
      </c>
      <c r="F564" s="123">
        <f>SUM(F566:F569)</f>
        <v>3451707.69</v>
      </c>
      <c r="G564" s="123">
        <f>SUM(G566:G566)</f>
        <v>0</v>
      </c>
      <c r="H564" s="123">
        <f t="shared" ref="H564:H581" si="135">SUM(F564:G564)</f>
        <v>3451707.69</v>
      </c>
      <c r="I564" s="123">
        <f t="shared" si="129"/>
        <v>99.078073646617241</v>
      </c>
      <c r="J564" s="123">
        <f t="shared" si="128"/>
        <v>99.078073646617241</v>
      </c>
    </row>
    <row r="565" spans="1:10" s="7" customFormat="1" hidden="1">
      <c r="A565" s="36" t="s">
        <v>244</v>
      </c>
      <c r="B565" s="56"/>
      <c r="C565" s="126">
        <f>SUM(C566:C568)</f>
        <v>3483826</v>
      </c>
      <c r="D565" s="125"/>
      <c r="E565" s="126">
        <f t="shared" si="134"/>
        <v>3483826</v>
      </c>
      <c r="F565" s="126">
        <f>SUM(F566:F568)</f>
        <v>3451707.69</v>
      </c>
      <c r="G565" s="125"/>
      <c r="H565" s="126">
        <f t="shared" si="135"/>
        <v>3451707.69</v>
      </c>
      <c r="I565" s="126">
        <f t="shared" si="129"/>
        <v>99.078073646617241</v>
      </c>
      <c r="J565" s="126">
        <f t="shared" si="128"/>
        <v>99.078073646617241</v>
      </c>
    </row>
    <row r="566" spans="1:10" s="7" customFormat="1">
      <c r="A566" s="41" t="s">
        <v>167</v>
      </c>
      <c r="B566" s="42" t="s">
        <v>387</v>
      </c>
      <c r="C566" s="126">
        <v>3458826</v>
      </c>
      <c r="D566" s="126"/>
      <c r="E566" s="126">
        <f t="shared" si="134"/>
        <v>3458826</v>
      </c>
      <c r="F566" s="126">
        <v>3426707.69</v>
      </c>
      <c r="G566" s="126"/>
      <c r="H566" s="126">
        <f t="shared" si="135"/>
        <v>3426707.69</v>
      </c>
      <c r="I566" s="126">
        <f t="shared" si="129"/>
        <v>99.071410068040421</v>
      </c>
      <c r="J566" s="126">
        <f t="shared" si="128"/>
        <v>99.071410068040421</v>
      </c>
    </row>
    <row r="567" spans="1:10" s="7" customFormat="1" hidden="1">
      <c r="A567" s="41" t="s">
        <v>902</v>
      </c>
      <c r="B567" s="42" t="s">
        <v>893</v>
      </c>
      <c r="C567" s="126"/>
      <c r="D567" s="126"/>
      <c r="E567" s="126">
        <f t="shared" si="134"/>
        <v>0</v>
      </c>
      <c r="F567" s="126"/>
      <c r="G567" s="126"/>
      <c r="H567" s="126">
        <f t="shared" si="135"/>
        <v>0</v>
      </c>
      <c r="I567" s="126" t="str">
        <f t="shared" si="129"/>
        <v/>
      </c>
      <c r="J567" s="126" t="str">
        <f t="shared" si="128"/>
        <v/>
      </c>
    </row>
    <row r="568" spans="1:10" s="7" customFormat="1">
      <c r="A568" s="41" t="s">
        <v>619</v>
      </c>
      <c r="B568" s="42" t="s">
        <v>618</v>
      </c>
      <c r="C568" s="126">
        <v>25000</v>
      </c>
      <c r="D568" s="126"/>
      <c r="E568" s="126">
        <f t="shared" si="134"/>
        <v>25000</v>
      </c>
      <c r="F568" s="126">
        <v>25000</v>
      </c>
      <c r="G568" s="126"/>
      <c r="H568" s="126">
        <f t="shared" si="135"/>
        <v>25000</v>
      </c>
      <c r="I568" s="126">
        <f t="shared" si="129"/>
        <v>100</v>
      </c>
      <c r="J568" s="126">
        <f t="shared" si="128"/>
        <v>100</v>
      </c>
    </row>
    <row r="569" spans="1:10" s="7" customFormat="1" hidden="1">
      <c r="A569" s="41" t="s">
        <v>764</v>
      </c>
      <c r="B569" s="42" t="s">
        <v>125</v>
      </c>
      <c r="C569" s="126"/>
      <c r="D569" s="126"/>
      <c r="E569" s="126">
        <f t="shared" si="134"/>
        <v>0</v>
      </c>
      <c r="F569" s="126"/>
      <c r="G569" s="126"/>
      <c r="H569" s="126">
        <f t="shared" si="135"/>
        <v>0</v>
      </c>
      <c r="I569" s="126" t="str">
        <f t="shared" si="129"/>
        <v/>
      </c>
      <c r="J569" s="126" t="str">
        <f t="shared" si="128"/>
        <v/>
      </c>
    </row>
    <row r="570" spans="1:10" s="7" customFormat="1" ht="6" customHeight="1">
      <c r="A570" s="41"/>
      <c r="B570" s="42"/>
      <c r="C570" s="126"/>
      <c r="D570" s="126"/>
      <c r="E570" s="126">
        <f t="shared" si="134"/>
        <v>0</v>
      </c>
      <c r="F570" s="126"/>
      <c r="G570" s="126"/>
      <c r="H570" s="126">
        <f t="shared" si="135"/>
        <v>0</v>
      </c>
      <c r="I570" s="126" t="str">
        <f t="shared" si="129"/>
        <v/>
      </c>
      <c r="J570" s="126" t="str">
        <f t="shared" si="128"/>
        <v/>
      </c>
    </row>
    <row r="571" spans="1:10" s="7" customFormat="1" ht="12.75">
      <c r="A571" s="47" t="s">
        <v>281</v>
      </c>
      <c r="B571" s="50" t="s">
        <v>242</v>
      </c>
      <c r="C571" s="123">
        <f>SUM(C573:C574)</f>
        <v>3466050</v>
      </c>
      <c r="D571" s="247">
        <f>SUM(D573:D573)</f>
        <v>0</v>
      </c>
      <c r="E571" s="123">
        <f t="shared" si="134"/>
        <v>3466050</v>
      </c>
      <c r="F571" s="123">
        <f>SUM(F573:F574)</f>
        <v>3320710.26</v>
      </c>
      <c r="G571" s="247">
        <f>SUM(G573:G573)</f>
        <v>0</v>
      </c>
      <c r="H571" s="123">
        <f t="shared" si="135"/>
        <v>3320710.26</v>
      </c>
      <c r="I571" s="123">
        <f t="shared" si="129"/>
        <v>95.806761587397745</v>
      </c>
      <c r="J571" s="123">
        <f t="shared" si="128"/>
        <v>95.806761587397745</v>
      </c>
    </row>
    <row r="572" spans="1:10" s="7" customFormat="1" hidden="1">
      <c r="A572" s="41" t="s">
        <v>244</v>
      </c>
      <c r="B572" s="42"/>
      <c r="C572" s="126">
        <f>SUM(C573:C574)</f>
        <v>3466050</v>
      </c>
      <c r="D572" s="126"/>
      <c r="E572" s="126">
        <f t="shared" si="134"/>
        <v>3466050</v>
      </c>
      <c r="F572" s="126">
        <f>SUM(F573:F574)</f>
        <v>3320710.26</v>
      </c>
      <c r="G572" s="126"/>
      <c r="H572" s="126">
        <f t="shared" si="135"/>
        <v>3320710.26</v>
      </c>
      <c r="I572" s="126">
        <f t="shared" si="129"/>
        <v>95.806761587397745</v>
      </c>
      <c r="J572" s="126">
        <f t="shared" si="128"/>
        <v>95.806761587397745</v>
      </c>
    </row>
    <row r="573" spans="1:10" s="7" customFormat="1">
      <c r="A573" s="41" t="s">
        <v>167</v>
      </c>
      <c r="B573" s="42" t="s">
        <v>387</v>
      </c>
      <c r="C573" s="126">
        <v>3381050</v>
      </c>
      <c r="D573" s="126"/>
      <c r="E573" s="126">
        <f t="shared" si="134"/>
        <v>3381050</v>
      </c>
      <c r="F573" s="126">
        <f>3235710.26</f>
        <v>3235710.26</v>
      </c>
      <c r="G573" s="126"/>
      <c r="H573" s="126">
        <f t="shared" si="135"/>
        <v>3235710.26</v>
      </c>
      <c r="I573" s="126">
        <f t="shared" si="129"/>
        <v>95.701343073897164</v>
      </c>
      <c r="J573" s="126">
        <f t="shared" si="128"/>
        <v>95.701343073897164</v>
      </c>
    </row>
    <row r="574" spans="1:10" s="7" customFormat="1">
      <c r="A574" s="41" t="s">
        <v>619</v>
      </c>
      <c r="B574" s="42" t="s">
        <v>618</v>
      </c>
      <c r="C574" s="126">
        <v>85000</v>
      </c>
      <c r="D574" s="126"/>
      <c r="E574" s="126">
        <f t="shared" si="134"/>
        <v>85000</v>
      </c>
      <c r="F574" s="126">
        <v>85000</v>
      </c>
      <c r="G574" s="126"/>
      <c r="H574" s="126">
        <f t="shared" si="135"/>
        <v>85000</v>
      </c>
      <c r="I574" s="126">
        <f t="shared" si="129"/>
        <v>100</v>
      </c>
      <c r="J574" s="126">
        <f t="shared" si="128"/>
        <v>100</v>
      </c>
    </row>
    <row r="575" spans="1:10" s="7" customFormat="1" ht="6" customHeight="1">
      <c r="A575" s="36"/>
      <c r="B575" s="42"/>
      <c r="C575" s="126"/>
      <c r="D575" s="126"/>
      <c r="E575" s="126">
        <f t="shared" ref="E575:E581" si="136">SUM(C575:D575)</f>
        <v>0</v>
      </c>
      <c r="F575" s="126"/>
      <c r="G575" s="126"/>
      <c r="H575" s="126">
        <f t="shared" si="135"/>
        <v>0</v>
      </c>
      <c r="I575" s="126" t="str">
        <f t="shared" si="129"/>
        <v/>
      </c>
      <c r="J575" s="126" t="str">
        <f t="shared" si="128"/>
        <v/>
      </c>
    </row>
    <row r="576" spans="1:10" s="7" customFormat="1" ht="12.75">
      <c r="A576" s="47" t="s">
        <v>261</v>
      </c>
      <c r="B576" s="50" t="s">
        <v>242</v>
      </c>
      <c r="C576" s="127">
        <f>SUM(C578:C581)</f>
        <v>2626430</v>
      </c>
      <c r="D576" s="127">
        <f>SUM(D578:D640)</f>
        <v>0</v>
      </c>
      <c r="E576" s="127">
        <f t="shared" si="136"/>
        <v>2626430</v>
      </c>
      <c r="F576" s="127">
        <f>SUM(F578:F581)</f>
        <v>2526766.0499999998</v>
      </c>
      <c r="G576" s="127">
        <f>SUM(G578:G640)</f>
        <v>0</v>
      </c>
      <c r="H576" s="127">
        <f t="shared" si="135"/>
        <v>2526766.0499999998</v>
      </c>
      <c r="I576" s="127">
        <f t="shared" si="129"/>
        <v>96.205345278572054</v>
      </c>
      <c r="J576" s="127">
        <f t="shared" si="128"/>
        <v>96.205345278572054</v>
      </c>
    </row>
    <row r="577" spans="1:10" s="7" customFormat="1" hidden="1">
      <c r="A577" s="36" t="s">
        <v>244</v>
      </c>
      <c r="B577" s="56"/>
      <c r="C577" s="139">
        <f>SUM(C578:C580)</f>
        <v>2626430</v>
      </c>
      <c r="D577" s="140"/>
      <c r="E577" s="129">
        <f>SUM(C577:D577)</f>
        <v>2626430</v>
      </c>
      <c r="F577" s="139">
        <f>SUM(F578:F580)</f>
        <v>2526766.0499999998</v>
      </c>
      <c r="G577" s="140"/>
      <c r="H577" s="129">
        <f t="shared" si="135"/>
        <v>2526766.0499999998</v>
      </c>
      <c r="I577" s="129">
        <f t="shared" si="129"/>
        <v>96.205345278572054</v>
      </c>
      <c r="J577" s="129">
        <f t="shared" si="128"/>
        <v>96.205345278572054</v>
      </c>
    </row>
    <row r="578" spans="1:10" s="7" customFormat="1">
      <c r="A578" s="41" t="s">
        <v>167</v>
      </c>
      <c r="B578" s="42" t="s">
        <v>387</v>
      </c>
      <c r="C578" s="126">
        <v>2561430</v>
      </c>
      <c r="D578" s="129"/>
      <c r="E578" s="129">
        <f t="shared" si="136"/>
        <v>2561430</v>
      </c>
      <c r="F578" s="129">
        <v>2461766.0499999998</v>
      </c>
      <c r="G578" s="129"/>
      <c r="H578" s="129">
        <f t="shared" si="135"/>
        <v>2461766.0499999998</v>
      </c>
      <c r="I578" s="129">
        <f t="shared" si="129"/>
        <v>96.109050413245726</v>
      </c>
      <c r="J578" s="129">
        <f t="shared" si="128"/>
        <v>96.109050413245726</v>
      </c>
    </row>
    <row r="579" spans="1:10" s="7" customFormat="1" hidden="1">
      <c r="A579" s="41" t="s">
        <v>902</v>
      </c>
      <c r="B579" s="42" t="s">
        <v>893</v>
      </c>
      <c r="C579" s="126"/>
      <c r="D579" s="129"/>
      <c r="E579" s="129">
        <f t="shared" si="136"/>
        <v>0</v>
      </c>
      <c r="F579" s="129"/>
      <c r="G579" s="129"/>
      <c r="H579" s="129">
        <f t="shared" si="135"/>
        <v>0</v>
      </c>
      <c r="I579" s="129" t="str">
        <f t="shared" si="129"/>
        <v/>
      </c>
      <c r="J579" s="129" t="str">
        <f t="shared" si="128"/>
        <v/>
      </c>
    </row>
    <row r="580" spans="1:10" s="7" customFormat="1">
      <c r="A580" s="41" t="s">
        <v>619</v>
      </c>
      <c r="B580" s="42" t="s">
        <v>618</v>
      </c>
      <c r="C580" s="126">
        <v>65000</v>
      </c>
      <c r="D580" s="129"/>
      <c r="E580" s="129">
        <f t="shared" si="136"/>
        <v>65000</v>
      </c>
      <c r="F580" s="129">
        <v>65000</v>
      </c>
      <c r="G580" s="129"/>
      <c r="H580" s="129">
        <f t="shared" si="135"/>
        <v>65000</v>
      </c>
      <c r="I580" s="129">
        <f t="shared" si="129"/>
        <v>100</v>
      </c>
      <c r="J580" s="129">
        <f t="shared" si="128"/>
        <v>100</v>
      </c>
    </row>
    <row r="581" spans="1:10" s="7" customFormat="1" hidden="1">
      <c r="A581" s="41" t="s">
        <v>764</v>
      </c>
      <c r="B581" s="42" t="s">
        <v>125</v>
      </c>
      <c r="C581" s="126"/>
      <c r="D581" s="129"/>
      <c r="E581" s="129">
        <f t="shared" si="136"/>
        <v>0</v>
      </c>
      <c r="F581" s="129"/>
      <c r="G581" s="129"/>
      <c r="H581" s="129">
        <f t="shared" si="135"/>
        <v>0</v>
      </c>
      <c r="I581" s="129" t="str">
        <f t="shared" si="129"/>
        <v/>
      </c>
      <c r="J581" s="129" t="str">
        <f t="shared" si="128"/>
        <v/>
      </c>
    </row>
    <row r="582" spans="1:10" s="7" customFormat="1" ht="6" customHeight="1">
      <c r="A582" s="41"/>
      <c r="B582" s="42"/>
      <c r="C582" s="126"/>
      <c r="D582" s="129"/>
      <c r="E582" s="129"/>
      <c r="F582" s="129"/>
      <c r="G582" s="129"/>
      <c r="H582" s="129"/>
      <c r="I582" s="129" t="str">
        <f t="shared" si="129"/>
        <v/>
      </c>
      <c r="J582" s="129" t="str">
        <f t="shared" si="128"/>
        <v/>
      </c>
    </row>
    <row r="583" spans="1:10" s="166" customFormat="1" ht="12.75">
      <c r="A583" s="268" t="s">
        <v>752</v>
      </c>
      <c r="B583" s="269" t="s">
        <v>242</v>
      </c>
      <c r="C583" s="131">
        <f>SUM(C585:C640)</f>
        <v>1239016023.6100001</v>
      </c>
      <c r="D583" s="131">
        <f>SUM(D585:D640)</f>
        <v>0</v>
      </c>
      <c r="E583" s="131">
        <f>SUM(C583:D583)</f>
        <v>1239016023.6100001</v>
      </c>
      <c r="F583" s="131">
        <f>SUM(F585:F640)</f>
        <v>1230682332.4599998</v>
      </c>
      <c r="G583" s="131">
        <f>SUM(G585:G640)</f>
        <v>0</v>
      </c>
      <c r="H583" s="131">
        <f>SUM(F583:G583)</f>
        <v>1230682332.4599998</v>
      </c>
      <c r="I583" s="270">
        <f t="shared" ref="I583:I584" si="137">IF(C583&lt;&gt;0,IF(F583&lt;&gt;0,F583/C583*100,""),"")</f>
        <v>99.327394400782708</v>
      </c>
      <c r="J583" s="270">
        <f t="shared" ref="J583:J584" si="138">IF(E583&lt;&gt;0,IF(H583&lt;&gt;0,H583/E583*100,""),"")</f>
        <v>99.327394400782708</v>
      </c>
    </row>
    <row r="584" spans="1:10" s="167" customFormat="1">
      <c r="A584" s="271" t="s">
        <v>244</v>
      </c>
      <c r="B584" s="272"/>
      <c r="C584" s="124">
        <f>SUM(C585:C638)</f>
        <v>1142298723.6100001</v>
      </c>
      <c r="D584" s="124">
        <f>SUM(D585:D638)</f>
        <v>0</v>
      </c>
      <c r="E584" s="124">
        <f>SUM(C584:D584)</f>
        <v>1142298723.6100001</v>
      </c>
      <c r="F584" s="124">
        <f>SUM(F585:F638)</f>
        <v>1134012081.9199998</v>
      </c>
      <c r="G584" s="124">
        <f>SUM(G585:G638)</f>
        <v>0</v>
      </c>
      <c r="H584" s="124">
        <f>SUM(F584:G584)</f>
        <v>1134012081.9199998</v>
      </c>
      <c r="I584" s="273">
        <f t="shared" si="137"/>
        <v>99.274564392069692</v>
      </c>
      <c r="J584" s="273">
        <f t="shared" si="138"/>
        <v>99.274564392069692</v>
      </c>
    </row>
    <row r="585" spans="1:10" s="168" customFormat="1">
      <c r="A585" s="271" t="s">
        <v>913</v>
      </c>
      <c r="B585" s="272" t="s">
        <v>444</v>
      </c>
      <c r="C585" s="124">
        <v>314680280</v>
      </c>
      <c r="D585" s="124"/>
      <c r="E585" s="124">
        <f t="shared" ref="E585:E606" si="139">SUM(C585:D585)</f>
        <v>314680280</v>
      </c>
      <c r="F585" s="274">
        <v>311651600.66000003</v>
      </c>
      <c r="G585" s="274"/>
      <c r="H585" s="274">
        <f t="shared" ref="H585:H607" si="140">SUM(F585:G585)</f>
        <v>311651600.66000003</v>
      </c>
      <c r="I585" s="273">
        <f t="shared" si="129"/>
        <v>99.037537611190643</v>
      </c>
      <c r="J585" s="273">
        <f t="shared" si="128"/>
        <v>99.037537611190643</v>
      </c>
    </row>
    <row r="586" spans="1:10" s="167" customFormat="1" ht="12" customHeight="1">
      <c r="A586" s="271" t="s">
        <v>374</v>
      </c>
      <c r="B586" s="272" t="s">
        <v>97</v>
      </c>
      <c r="C586" s="124">
        <v>1701770</v>
      </c>
      <c r="D586" s="124"/>
      <c r="E586" s="124">
        <f t="shared" si="139"/>
        <v>1701770</v>
      </c>
      <c r="F586" s="275">
        <v>1700091.81</v>
      </c>
      <c r="G586" s="275"/>
      <c r="H586" s="274">
        <f t="shared" si="140"/>
        <v>1700091.81</v>
      </c>
      <c r="I586" s="274">
        <f t="shared" ref="I586:I603" si="141">IF(C586&lt;&gt;0,IF(F586&lt;&gt;0,F586/C586*100,""),"")</f>
        <v>99.901385616152595</v>
      </c>
      <c r="J586" s="274">
        <f t="shared" ref="J586:J603" si="142">IF(E586&lt;&gt;0,IF(H586&lt;&gt;0,H586/E586*100,""),"")</f>
        <v>99.901385616152595</v>
      </c>
    </row>
    <row r="587" spans="1:10" s="167" customFormat="1" ht="12" customHeight="1">
      <c r="A587" s="271" t="s">
        <v>1056</v>
      </c>
      <c r="B587" s="272" t="s">
        <v>1018</v>
      </c>
      <c r="C587" s="124">
        <v>388210</v>
      </c>
      <c r="D587" s="124"/>
      <c r="E587" s="124">
        <f t="shared" si="139"/>
        <v>388210</v>
      </c>
      <c r="F587" s="275">
        <v>378782.97</v>
      </c>
      <c r="G587" s="275"/>
      <c r="H587" s="274">
        <f t="shared" si="140"/>
        <v>378782.97</v>
      </c>
      <c r="I587" s="273">
        <f t="shared" si="141"/>
        <v>97.571667396512183</v>
      </c>
      <c r="J587" s="273">
        <f t="shared" si="142"/>
        <v>97.571667396512183</v>
      </c>
    </row>
    <row r="588" spans="1:10" s="167" customFormat="1">
      <c r="A588" s="271" t="s">
        <v>769</v>
      </c>
      <c r="B588" s="272" t="s">
        <v>62</v>
      </c>
      <c r="C588" s="124">
        <v>5203899</v>
      </c>
      <c r="D588" s="124"/>
      <c r="E588" s="124">
        <f t="shared" si="139"/>
        <v>5203899</v>
      </c>
      <c r="F588" s="275">
        <v>5196600.3899999997</v>
      </c>
      <c r="G588" s="275"/>
      <c r="H588" s="274">
        <f t="shared" si="140"/>
        <v>5196600.3899999997</v>
      </c>
      <c r="I588" s="273">
        <f t="shared" si="141"/>
        <v>99.859747277954469</v>
      </c>
      <c r="J588" s="273">
        <f t="shared" si="142"/>
        <v>99.859747277954469</v>
      </c>
    </row>
    <row r="589" spans="1:10" s="167" customFormat="1">
      <c r="A589" s="271" t="s">
        <v>337</v>
      </c>
      <c r="B589" s="272" t="s">
        <v>445</v>
      </c>
      <c r="C589" s="124">
        <v>438958157</v>
      </c>
      <c r="D589" s="124"/>
      <c r="E589" s="124">
        <f t="shared" si="139"/>
        <v>438958157</v>
      </c>
      <c r="F589" s="275">
        <v>436763818.14999998</v>
      </c>
      <c r="G589" s="275"/>
      <c r="H589" s="274">
        <f t="shared" si="140"/>
        <v>436763818.14999998</v>
      </c>
      <c r="I589" s="273">
        <f t="shared" si="141"/>
        <v>99.500102956282461</v>
      </c>
      <c r="J589" s="273">
        <f t="shared" si="142"/>
        <v>99.500102956282461</v>
      </c>
    </row>
    <row r="590" spans="1:10" s="167" customFormat="1" ht="12.75" customHeight="1">
      <c r="A590" s="325" t="s">
        <v>264</v>
      </c>
      <c r="B590" s="326" t="s">
        <v>63</v>
      </c>
      <c r="C590" s="327">
        <v>1922367</v>
      </c>
      <c r="D590" s="327"/>
      <c r="E590" s="327">
        <f t="shared" si="139"/>
        <v>1922367</v>
      </c>
      <c r="F590" s="328">
        <v>1904535.47</v>
      </c>
      <c r="G590" s="328"/>
      <c r="H590" s="329">
        <f t="shared" si="140"/>
        <v>1904535.47</v>
      </c>
      <c r="I590" s="330">
        <f t="shared" si="141"/>
        <v>99.072418013833982</v>
      </c>
      <c r="J590" s="330">
        <f t="shared" si="142"/>
        <v>99.072418013833982</v>
      </c>
    </row>
    <row r="591" spans="1:10" s="167" customFormat="1">
      <c r="A591" s="271" t="s">
        <v>1063</v>
      </c>
      <c r="B591" s="272" t="s">
        <v>1020</v>
      </c>
      <c r="C591" s="124">
        <v>360158.46</v>
      </c>
      <c r="D591" s="124"/>
      <c r="E591" s="124">
        <f t="shared" si="139"/>
        <v>360158.46</v>
      </c>
      <c r="F591" s="275">
        <v>338105.53</v>
      </c>
      <c r="G591" s="275"/>
      <c r="H591" s="274">
        <f t="shared" si="140"/>
        <v>338105.53</v>
      </c>
      <c r="I591" s="273">
        <f t="shared" si="141"/>
        <v>93.876881303857189</v>
      </c>
      <c r="J591" s="273">
        <f t="shared" si="142"/>
        <v>93.876881303857189</v>
      </c>
    </row>
    <row r="592" spans="1:10" s="167" customFormat="1">
      <c r="A592" s="271" t="s">
        <v>1057</v>
      </c>
      <c r="B592" s="272" t="s">
        <v>1021</v>
      </c>
      <c r="C592" s="124">
        <v>5698544.9199999999</v>
      </c>
      <c r="D592" s="124"/>
      <c r="E592" s="124">
        <f t="shared" si="139"/>
        <v>5698544.9199999999</v>
      </c>
      <c r="F592" s="275">
        <v>5611843.1100000003</v>
      </c>
      <c r="G592" s="275"/>
      <c r="H592" s="274">
        <f t="shared" si="140"/>
        <v>5611843.1100000003</v>
      </c>
      <c r="I592" s="273">
        <f t="shared" si="141"/>
        <v>98.478527216733781</v>
      </c>
      <c r="J592" s="273">
        <f t="shared" si="142"/>
        <v>98.478527216733781</v>
      </c>
    </row>
    <row r="593" spans="1:10" s="167" customFormat="1">
      <c r="A593" s="276" t="s">
        <v>1061</v>
      </c>
      <c r="B593" s="277" t="s">
        <v>1022</v>
      </c>
      <c r="C593" s="124">
        <v>1157900</v>
      </c>
      <c r="D593" s="124"/>
      <c r="E593" s="124">
        <f t="shared" si="139"/>
        <v>1157900</v>
      </c>
      <c r="F593" s="278">
        <v>1154477.1200000001</v>
      </c>
      <c r="G593" s="278"/>
      <c r="H593" s="138">
        <f t="shared" si="140"/>
        <v>1154477.1200000001</v>
      </c>
      <c r="I593" s="279">
        <f t="shared" si="141"/>
        <v>99.704388980050098</v>
      </c>
      <c r="J593" s="279">
        <f t="shared" si="142"/>
        <v>99.704388980050098</v>
      </c>
    </row>
    <row r="594" spans="1:10" s="167" customFormat="1">
      <c r="A594" s="276" t="s">
        <v>1055</v>
      </c>
      <c r="B594" s="277" t="s">
        <v>1023</v>
      </c>
      <c r="C594" s="124">
        <v>24000</v>
      </c>
      <c r="D594" s="124"/>
      <c r="E594" s="124">
        <f t="shared" si="139"/>
        <v>24000</v>
      </c>
      <c r="F594" s="278">
        <v>23640.02</v>
      </c>
      <c r="G594" s="278"/>
      <c r="H594" s="138">
        <f t="shared" si="140"/>
        <v>23640.02</v>
      </c>
      <c r="I594" s="279">
        <f t="shared" si="141"/>
        <v>98.500083333333336</v>
      </c>
      <c r="J594" s="279">
        <f t="shared" si="142"/>
        <v>98.500083333333336</v>
      </c>
    </row>
    <row r="595" spans="1:10" s="167" customFormat="1" ht="24">
      <c r="A595" s="271" t="s">
        <v>1060</v>
      </c>
      <c r="B595" s="277" t="s">
        <v>1024</v>
      </c>
      <c r="C595" s="124">
        <v>36515</v>
      </c>
      <c r="D595" s="124"/>
      <c r="E595" s="124">
        <f t="shared" si="139"/>
        <v>36515</v>
      </c>
      <c r="F595" s="278">
        <v>36360.43</v>
      </c>
      <c r="G595" s="278"/>
      <c r="H595" s="138">
        <f t="shared" si="140"/>
        <v>36360.43</v>
      </c>
      <c r="I595" s="138">
        <f t="shared" si="141"/>
        <v>99.576694509105849</v>
      </c>
      <c r="J595" s="138">
        <f t="shared" si="142"/>
        <v>99.576694509105849</v>
      </c>
    </row>
    <row r="596" spans="1:10" s="167" customFormat="1">
      <c r="A596" s="276" t="s">
        <v>1062</v>
      </c>
      <c r="B596" s="277" t="s">
        <v>1025</v>
      </c>
      <c r="C596" s="124">
        <v>79864</v>
      </c>
      <c r="D596" s="124"/>
      <c r="E596" s="124">
        <f t="shared" si="139"/>
        <v>79864</v>
      </c>
      <c r="F596" s="278">
        <v>79864</v>
      </c>
      <c r="G596" s="278"/>
      <c r="H596" s="138">
        <f t="shared" si="140"/>
        <v>79864</v>
      </c>
      <c r="I596" s="279">
        <f t="shared" si="141"/>
        <v>100</v>
      </c>
      <c r="J596" s="279">
        <f t="shared" si="142"/>
        <v>100</v>
      </c>
    </row>
    <row r="597" spans="1:10" s="167" customFormat="1">
      <c r="A597" s="276" t="s">
        <v>1052</v>
      </c>
      <c r="B597" s="277" t="s">
        <v>1026</v>
      </c>
      <c r="C597" s="124">
        <v>140000</v>
      </c>
      <c r="D597" s="124"/>
      <c r="E597" s="124">
        <f t="shared" si="139"/>
        <v>140000</v>
      </c>
      <c r="F597" s="278">
        <v>139871.98000000001</v>
      </c>
      <c r="G597" s="278"/>
      <c r="H597" s="138">
        <f t="shared" si="140"/>
        <v>139871.98000000001</v>
      </c>
      <c r="I597" s="279">
        <f t="shared" si="141"/>
        <v>99.908557142857148</v>
      </c>
      <c r="J597" s="279">
        <f t="shared" si="142"/>
        <v>99.908557142857148</v>
      </c>
    </row>
    <row r="598" spans="1:10" s="167" customFormat="1">
      <c r="A598" s="271" t="s">
        <v>770</v>
      </c>
      <c r="B598" s="272" t="s">
        <v>205</v>
      </c>
      <c r="C598" s="124">
        <v>4007415</v>
      </c>
      <c r="D598" s="124"/>
      <c r="E598" s="124">
        <f t="shared" si="139"/>
        <v>4007415</v>
      </c>
      <c r="F598" s="275">
        <v>3966030.21</v>
      </c>
      <c r="G598" s="275"/>
      <c r="H598" s="274">
        <f t="shared" si="140"/>
        <v>3966030.21</v>
      </c>
      <c r="I598" s="273">
        <f t="shared" si="141"/>
        <v>98.96729462758411</v>
      </c>
      <c r="J598" s="273">
        <f t="shared" si="142"/>
        <v>98.96729462758411</v>
      </c>
    </row>
    <row r="599" spans="1:10" s="167" customFormat="1">
      <c r="A599" s="271" t="s">
        <v>683</v>
      </c>
      <c r="B599" s="272" t="s">
        <v>687</v>
      </c>
      <c r="C599" s="124">
        <v>216820263</v>
      </c>
      <c r="D599" s="124"/>
      <c r="E599" s="124">
        <f t="shared" si="139"/>
        <v>216820263</v>
      </c>
      <c r="F599" s="275">
        <v>215405805.59</v>
      </c>
      <c r="G599" s="275"/>
      <c r="H599" s="274">
        <f t="shared" si="140"/>
        <v>215405805.59</v>
      </c>
      <c r="I599" s="273">
        <f t="shared" si="141"/>
        <v>99.347635967953792</v>
      </c>
      <c r="J599" s="273">
        <f t="shared" si="142"/>
        <v>99.347635967953792</v>
      </c>
    </row>
    <row r="600" spans="1:10" s="167" customFormat="1">
      <c r="A600" s="276" t="s">
        <v>1064</v>
      </c>
      <c r="B600" s="277" t="s">
        <v>1027</v>
      </c>
      <c r="C600" s="124">
        <v>117226.27</v>
      </c>
      <c r="D600" s="124"/>
      <c r="E600" s="124">
        <f t="shared" si="139"/>
        <v>117226.27</v>
      </c>
      <c r="F600" s="278">
        <v>109137.81</v>
      </c>
      <c r="G600" s="278"/>
      <c r="H600" s="138">
        <f t="shared" si="140"/>
        <v>109137.81</v>
      </c>
      <c r="I600" s="279">
        <f t="shared" si="141"/>
        <v>93.100130201191249</v>
      </c>
      <c r="J600" s="279">
        <f t="shared" si="142"/>
        <v>93.100130201191249</v>
      </c>
    </row>
    <row r="601" spans="1:10" s="165" customFormat="1" ht="12.75">
      <c r="A601" s="271" t="s">
        <v>684</v>
      </c>
      <c r="B601" s="272" t="s">
        <v>688</v>
      </c>
      <c r="C601" s="124">
        <v>1750613.48</v>
      </c>
      <c r="D601" s="124"/>
      <c r="E601" s="124">
        <f t="shared" si="139"/>
        <v>1750613.48</v>
      </c>
      <c r="F601" s="275">
        <v>1726591.59</v>
      </c>
      <c r="G601" s="275"/>
      <c r="H601" s="274">
        <f t="shared" si="140"/>
        <v>1726591.59</v>
      </c>
      <c r="I601" s="273">
        <f t="shared" si="141"/>
        <v>98.627801609296412</v>
      </c>
      <c r="J601" s="273">
        <f t="shared" si="142"/>
        <v>98.627801609296412</v>
      </c>
    </row>
    <row r="602" spans="1:10" s="165" customFormat="1" ht="12.75">
      <c r="A602" s="276" t="s">
        <v>1059</v>
      </c>
      <c r="B602" s="277" t="s">
        <v>1028</v>
      </c>
      <c r="C602" s="124">
        <v>465600</v>
      </c>
      <c r="D602" s="124"/>
      <c r="E602" s="124">
        <f t="shared" si="139"/>
        <v>465600</v>
      </c>
      <c r="F602" s="278">
        <v>465285.47</v>
      </c>
      <c r="G602" s="278"/>
      <c r="H602" s="138">
        <f t="shared" si="140"/>
        <v>465285.47</v>
      </c>
      <c r="I602" s="279">
        <f t="shared" si="141"/>
        <v>99.932446305841921</v>
      </c>
      <c r="J602" s="279">
        <f t="shared" si="142"/>
        <v>99.932446305841921</v>
      </c>
    </row>
    <row r="603" spans="1:10" s="167" customFormat="1">
      <c r="A603" s="271" t="s">
        <v>685</v>
      </c>
      <c r="B603" s="272" t="s">
        <v>689</v>
      </c>
      <c r="C603" s="124">
        <v>1488780</v>
      </c>
      <c r="D603" s="124"/>
      <c r="E603" s="124">
        <f t="shared" si="139"/>
        <v>1488780</v>
      </c>
      <c r="F603" s="275">
        <v>1486738.73</v>
      </c>
      <c r="G603" s="275"/>
      <c r="H603" s="274">
        <f t="shared" si="140"/>
        <v>1486738.73</v>
      </c>
      <c r="I603" s="273">
        <f t="shared" si="141"/>
        <v>99.862889748653259</v>
      </c>
      <c r="J603" s="273">
        <f t="shared" si="142"/>
        <v>99.862889748653259</v>
      </c>
    </row>
    <row r="604" spans="1:10" s="167" customFormat="1">
      <c r="A604" s="271" t="s">
        <v>1054</v>
      </c>
      <c r="B604" s="272" t="s">
        <v>1029</v>
      </c>
      <c r="C604" s="124">
        <v>12000</v>
      </c>
      <c r="D604" s="124"/>
      <c r="E604" s="124">
        <f t="shared" si="139"/>
        <v>12000</v>
      </c>
      <c r="F604" s="275">
        <v>11997.9</v>
      </c>
      <c r="G604" s="275"/>
      <c r="H604" s="274">
        <f t="shared" si="140"/>
        <v>11997.9</v>
      </c>
      <c r="I604" s="273">
        <f t="shared" ref="I604:I611" si="143">IF(C604&lt;&gt;0,IF(F604&lt;&gt;0,F604/C604*100,""),"")</f>
        <v>99.982500000000002</v>
      </c>
      <c r="J604" s="273">
        <f t="shared" ref="J604:J610" si="144">IF(E604&lt;&gt;0,IF(H604&lt;&gt;0,H604/E604*100,""),"")</f>
        <v>99.982500000000002</v>
      </c>
    </row>
    <row r="605" spans="1:10" s="167" customFormat="1" ht="15" customHeight="1">
      <c r="A605" s="271" t="s">
        <v>1058</v>
      </c>
      <c r="B605" s="272" t="s">
        <v>1030</v>
      </c>
      <c r="C605" s="124">
        <v>9800</v>
      </c>
      <c r="D605" s="124"/>
      <c r="E605" s="124">
        <f t="shared" si="139"/>
        <v>9800</v>
      </c>
      <c r="F605" s="275">
        <v>9800</v>
      </c>
      <c r="G605" s="275"/>
      <c r="H605" s="274">
        <f t="shared" si="140"/>
        <v>9800</v>
      </c>
      <c r="I605" s="273">
        <f t="shared" si="143"/>
        <v>100</v>
      </c>
      <c r="J605" s="273">
        <f t="shared" si="144"/>
        <v>100</v>
      </c>
    </row>
    <row r="606" spans="1:10" s="167" customFormat="1">
      <c r="A606" s="276" t="s">
        <v>1051</v>
      </c>
      <c r="B606" s="277" t="s">
        <v>1031</v>
      </c>
      <c r="C606" s="124">
        <v>20000</v>
      </c>
      <c r="D606" s="124"/>
      <c r="E606" s="124">
        <f t="shared" si="139"/>
        <v>20000</v>
      </c>
      <c r="F606" s="278">
        <v>20000</v>
      </c>
      <c r="G606" s="278"/>
      <c r="H606" s="138">
        <f t="shared" si="140"/>
        <v>20000</v>
      </c>
      <c r="I606" s="279">
        <f t="shared" si="143"/>
        <v>100</v>
      </c>
      <c r="J606" s="279">
        <f t="shared" si="144"/>
        <v>100</v>
      </c>
    </row>
    <row r="607" spans="1:10" s="167" customFormat="1">
      <c r="A607" s="271" t="s">
        <v>686</v>
      </c>
      <c r="B607" s="272" t="s">
        <v>64</v>
      </c>
      <c r="C607" s="124">
        <v>2001400</v>
      </c>
      <c r="D607" s="124"/>
      <c r="E607" s="124">
        <f t="shared" ref="E607:E619" si="145">SUM(C607:D607)</f>
        <v>2001400</v>
      </c>
      <c r="F607" s="275">
        <v>1978842.17</v>
      </c>
      <c r="G607" s="275"/>
      <c r="H607" s="274">
        <f t="shared" si="140"/>
        <v>1978842.17</v>
      </c>
      <c r="I607" s="273">
        <f t="shared" si="143"/>
        <v>98.872897471769761</v>
      </c>
      <c r="J607" s="273">
        <f t="shared" si="144"/>
        <v>98.872897471769761</v>
      </c>
    </row>
    <row r="608" spans="1:10" s="167" customFormat="1">
      <c r="A608" s="271" t="s">
        <v>641</v>
      </c>
      <c r="B608" s="338" t="s">
        <v>643</v>
      </c>
      <c r="C608" s="124">
        <v>14973911</v>
      </c>
      <c r="D608" s="124"/>
      <c r="E608" s="124">
        <f t="shared" si="145"/>
        <v>14973911</v>
      </c>
      <c r="F608" s="275">
        <v>14838747.4</v>
      </c>
      <c r="G608" s="275"/>
      <c r="H608" s="274">
        <f t="shared" ref="H608:H624" si="146">SUM(F608:G608)</f>
        <v>14838747.4</v>
      </c>
      <c r="I608" s="273">
        <f t="shared" si="143"/>
        <v>99.097339365780925</v>
      </c>
      <c r="J608" s="273">
        <f t="shared" si="144"/>
        <v>99.097339365780925</v>
      </c>
    </row>
    <row r="609" spans="1:10" s="167" customFormat="1">
      <c r="A609" s="271" t="s">
        <v>923</v>
      </c>
      <c r="B609" s="338" t="s">
        <v>642</v>
      </c>
      <c r="C609" s="124">
        <v>97316.479999999996</v>
      </c>
      <c r="D609" s="124"/>
      <c r="E609" s="124">
        <f t="shared" si="145"/>
        <v>97316.479999999996</v>
      </c>
      <c r="F609" s="275">
        <v>97300.31</v>
      </c>
      <c r="G609" s="275"/>
      <c r="H609" s="274">
        <f t="shared" si="146"/>
        <v>97300.31</v>
      </c>
      <c r="I609" s="273">
        <f t="shared" si="143"/>
        <v>99.983384109248505</v>
      </c>
      <c r="J609" s="273">
        <f t="shared" si="144"/>
        <v>99.983384109248505</v>
      </c>
    </row>
    <row r="610" spans="1:10" s="167" customFormat="1">
      <c r="A610" s="271" t="s">
        <v>1053</v>
      </c>
      <c r="B610" s="338" t="s">
        <v>1019</v>
      </c>
      <c r="C610" s="124">
        <v>4000</v>
      </c>
      <c r="D610" s="124"/>
      <c r="E610" s="124">
        <f t="shared" si="145"/>
        <v>4000</v>
      </c>
      <c r="F610" s="275">
        <v>4000</v>
      </c>
      <c r="G610" s="275"/>
      <c r="H610" s="274">
        <f t="shared" si="146"/>
        <v>4000</v>
      </c>
      <c r="I610" s="273">
        <f t="shared" si="143"/>
        <v>100</v>
      </c>
      <c r="J610" s="273">
        <f t="shared" si="144"/>
        <v>100</v>
      </c>
    </row>
    <row r="611" spans="1:10" s="167" customFormat="1">
      <c r="A611" s="271" t="s">
        <v>924</v>
      </c>
      <c r="B611" s="338" t="s">
        <v>204</v>
      </c>
      <c r="C611" s="124">
        <v>219700</v>
      </c>
      <c r="D611" s="124"/>
      <c r="E611" s="124">
        <f t="shared" si="145"/>
        <v>219700</v>
      </c>
      <c r="F611" s="275">
        <v>219660.63</v>
      </c>
      <c r="G611" s="275"/>
      <c r="H611" s="274">
        <f t="shared" si="146"/>
        <v>219660.63</v>
      </c>
      <c r="I611" s="273">
        <f t="shared" si="143"/>
        <v>99.982080109239874</v>
      </c>
      <c r="J611" s="273">
        <f t="shared" ref="J611:J629" si="147">IF(E611&lt;&gt;0,IF(H611&lt;&gt;0,H611/E611*100,""),"")</f>
        <v>99.982080109239874</v>
      </c>
    </row>
    <row r="612" spans="1:10" s="167" customFormat="1">
      <c r="A612" s="271" t="s">
        <v>750</v>
      </c>
      <c r="B612" s="272" t="s">
        <v>731</v>
      </c>
      <c r="C612" s="124">
        <v>34953111</v>
      </c>
      <c r="D612" s="124"/>
      <c r="E612" s="124">
        <f t="shared" si="145"/>
        <v>34953111</v>
      </c>
      <c r="F612" s="275">
        <v>34756021.920000002</v>
      </c>
      <c r="G612" s="275"/>
      <c r="H612" s="274">
        <f t="shared" si="146"/>
        <v>34756021.920000002</v>
      </c>
      <c r="I612" s="273">
        <f t="shared" ref="I612:I629" si="148">IF(C612&lt;&gt;0,IF(F612&lt;&gt;0,F612/C612*100,""),"")</f>
        <v>99.43613293820971</v>
      </c>
      <c r="J612" s="273">
        <f t="shared" si="147"/>
        <v>99.43613293820971</v>
      </c>
    </row>
    <row r="613" spans="1:10" s="167" customFormat="1">
      <c r="A613" s="276" t="s">
        <v>34</v>
      </c>
      <c r="B613" s="277" t="s">
        <v>61</v>
      </c>
      <c r="C613" s="124">
        <v>186470</v>
      </c>
      <c r="D613" s="124"/>
      <c r="E613" s="124">
        <f t="shared" si="145"/>
        <v>186470</v>
      </c>
      <c r="F613" s="278">
        <v>186470</v>
      </c>
      <c r="G613" s="278"/>
      <c r="H613" s="138">
        <f t="shared" si="146"/>
        <v>186470</v>
      </c>
      <c r="I613" s="279">
        <f t="shared" si="148"/>
        <v>100</v>
      </c>
      <c r="J613" s="279">
        <f t="shared" si="147"/>
        <v>100</v>
      </c>
    </row>
    <row r="614" spans="1:10" s="167" customFormat="1">
      <c r="A614" s="36" t="s">
        <v>1017</v>
      </c>
      <c r="B614" s="277" t="s">
        <v>1016</v>
      </c>
      <c r="C614" s="124">
        <v>34000</v>
      </c>
      <c r="D614" s="124"/>
      <c r="E614" s="124">
        <f t="shared" si="145"/>
        <v>34000</v>
      </c>
      <c r="F614" s="278">
        <v>33977.64</v>
      </c>
      <c r="G614" s="278"/>
      <c r="H614" s="138">
        <f t="shared" ref="H614" si="149">SUM(F614:G614)</f>
        <v>33977.64</v>
      </c>
      <c r="I614" s="279">
        <f t="shared" ref="I614" si="150">IF(C614&lt;&gt;0,IF(F614&lt;&gt;0,F614/C614*100,""),"")</f>
        <v>99.934235294117642</v>
      </c>
      <c r="J614" s="279">
        <f t="shared" ref="J614" si="151">IF(E614&lt;&gt;0,IF(H614&lt;&gt;0,H614/E614*100,""),"")</f>
        <v>99.934235294117642</v>
      </c>
    </row>
    <row r="615" spans="1:10" s="167" customFormat="1" ht="12" customHeight="1">
      <c r="A615" s="271" t="s">
        <v>914</v>
      </c>
      <c r="B615" s="272" t="s">
        <v>897</v>
      </c>
      <c r="C615" s="124">
        <v>125700</v>
      </c>
      <c r="D615" s="124"/>
      <c r="E615" s="124">
        <f t="shared" si="145"/>
        <v>125700</v>
      </c>
      <c r="F615" s="275">
        <v>112150</v>
      </c>
      <c r="G615" s="275"/>
      <c r="H615" s="274">
        <f t="shared" si="146"/>
        <v>112150</v>
      </c>
      <c r="I615" s="274">
        <f t="shared" si="148"/>
        <v>89.220365950676211</v>
      </c>
      <c r="J615" s="274">
        <f t="shared" si="147"/>
        <v>89.220365950676211</v>
      </c>
    </row>
    <row r="616" spans="1:10" s="167" customFormat="1">
      <c r="A616" s="271" t="s">
        <v>907</v>
      </c>
      <c r="B616" s="272" t="s">
        <v>898</v>
      </c>
      <c r="C616" s="124">
        <v>6000</v>
      </c>
      <c r="D616" s="124"/>
      <c r="E616" s="124">
        <f t="shared" si="145"/>
        <v>6000</v>
      </c>
      <c r="F616" s="275">
        <v>5995.7</v>
      </c>
      <c r="G616" s="275"/>
      <c r="H616" s="274">
        <f t="shared" si="146"/>
        <v>5995.7</v>
      </c>
      <c r="I616" s="273">
        <f t="shared" si="148"/>
        <v>99.928333333333327</v>
      </c>
      <c r="J616" s="273">
        <f t="shared" si="147"/>
        <v>99.928333333333327</v>
      </c>
    </row>
    <row r="617" spans="1:10" s="167" customFormat="1">
      <c r="A617" s="271" t="s">
        <v>5</v>
      </c>
      <c r="B617" s="272" t="s">
        <v>422</v>
      </c>
      <c r="C617" s="124">
        <v>390400</v>
      </c>
      <c r="D617" s="124"/>
      <c r="E617" s="124">
        <f t="shared" si="145"/>
        <v>390400</v>
      </c>
      <c r="F617" s="274">
        <v>384803.72</v>
      </c>
      <c r="G617" s="275"/>
      <c r="H617" s="274">
        <f t="shared" si="146"/>
        <v>384803.72</v>
      </c>
      <c r="I617" s="273">
        <f t="shared" si="148"/>
        <v>98.566526639344261</v>
      </c>
      <c r="J617" s="273">
        <f t="shared" si="147"/>
        <v>98.566526639344261</v>
      </c>
    </row>
    <row r="618" spans="1:10" s="167" customFormat="1">
      <c r="A618" s="271" t="s">
        <v>753</v>
      </c>
      <c r="B618" s="272" t="s">
        <v>390</v>
      </c>
      <c r="C618" s="124">
        <v>62155154</v>
      </c>
      <c r="D618" s="124"/>
      <c r="E618" s="124">
        <f t="shared" si="145"/>
        <v>62155154</v>
      </c>
      <c r="F618" s="280">
        <v>61967420.729999997</v>
      </c>
      <c r="G618" s="278"/>
      <c r="H618" s="138">
        <f t="shared" si="146"/>
        <v>61967420.729999997</v>
      </c>
      <c r="I618" s="279">
        <f t="shared" si="148"/>
        <v>99.697960252821503</v>
      </c>
      <c r="J618" s="279">
        <f t="shared" si="147"/>
        <v>99.697960252821503</v>
      </c>
    </row>
    <row r="619" spans="1:10" s="167" customFormat="1">
      <c r="A619" s="276" t="s">
        <v>754</v>
      </c>
      <c r="B619" s="277" t="s">
        <v>389</v>
      </c>
      <c r="C619" s="124">
        <v>3280600</v>
      </c>
      <c r="D619" s="124"/>
      <c r="E619" s="124">
        <f t="shared" si="145"/>
        <v>3280600</v>
      </c>
      <c r="F619" s="278">
        <v>3270011.1</v>
      </c>
      <c r="G619" s="278"/>
      <c r="H619" s="138">
        <f t="shared" si="146"/>
        <v>3270011.1</v>
      </c>
      <c r="I619" s="279">
        <f t="shared" si="148"/>
        <v>99.677226726818276</v>
      </c>
      <c r="J619" s="279">
        <f t="shared" si="147"/>
        <v>99.677226726818276</v>
      </c>
    </row>
    <row r="620" spans="1:10" s="167" customFormat="1">
      <c r="A620" s="276" t="s">
        <v>33</v>
      </c>
      <c r="B620" s="277" t="s">
        <v>6</v>
      </c>
      <c r="C620" s="124">
        <v>351935</v>
      </c>
      <c r="D620" s="124"/>
      <c r="E620" s="124">
        <f t="shared" ref="E620:E636" si="152">SUM(C620:D620)</f>
        <v>351935</v>
      </c>
      <c r="F620" s="278">
        <v>351692.68</v>
      </c>
      <c r="G620" s="278"/>
      <c r="H620" s="138">
        <f t="shared" si="146"/>
        <v>351692.68</v>
      </c>
      <c r="I620" s="279">
        <f t="shared" si="148"/>
        <v>99.93114637646157</v>
      </c>
      <c r="J620" s="279">
        <f t="shared" si="147"/>
        <v>99.93114637646157</v>
      </c>
    </row>
    <row r="621" spans="1:10" s="167" customFormat="1">
      <c r="A621" s="276" t="s">
        <v>1015</v>
      </c>
      <c r="B621" s="277" t="s">
        <v>388</v>
      </c>
      <c r="C621" s="124">
        <v>86050</v>
      </c>
      <c r="D621" s="124"/>
      <c r="E621" s="124">
        <f t="shared" si="152"/>
        <v>86050</v>
      </c>
      <c r="F621" s="278">
        <v>83850</v>
      </c>
      <c r="G621" s="278"/>
      <c r="H621" s="138">
        <f t="shared" si="146"/>
        <v>83850</v>
      </c>
      <c r="I621" s="279">
        <f t="shared" si="148"/>
        <v>97.443346891342244</v>
      </c>
      <c r="J621" s="279">
        <f t="shared" si="147"/>
        <v>97.443346891342244</v>
      </c>
    </row>
    <row r="622" spans="1:10" s="167" customFormat="1" ht="24">
      <c r="A622" s="276" t="s">
        <v>755</v>
      </c>
      <c r="B622" s="277" t="s">
        <v>446</v>
      </c>
      <c r="C622" s="124">
        <v>4748044</v>
      </c>
      <c r="D622" s="124"/>
      <c r="E622" s="124">
        <f t="shared" si="152"/>
        <v>4748044</v>
      </c>
      <c r="F622" s="278">
        <v>4494292.95</v>
      </c>
      <c r="G622" s="278"/>
      <c r="H622" s="138">
        <f t="shared" si="146"/>
        <v>4494292.95</v>
      </c>
      <c r="I622" s="138">
        <f t="shared" si="148"/>
        <v>94.65567189352079</v>
      </c>
      <c r="J622" s="138">
        <f t="shared" si="147"/>
        <v>94.65567189352079</v>
      </c>
    </row>
    <row r="623" spans="1:10" s="167" customFormat="1">
      <c r="A623" s="276" t="s">
        <v>861</v>
      </c>
      <c r="B623" s="277" t="s">
        <v>667</v>
      </c>
      <c r="C623" s="124">
        <v>199585</v>
      </c>
      <c r="D623" s="124"/>
      <c r="E623" s="124">
        <f t="shared" si="152"/>
        <v>199585</v>
      </c>
      <c r="F623" s="278">
        <v>180128.93</v>
      </c>
      <c r="G623" s="278"/>
      <c r="H623" s="138">
        <f t="shared" si="146"/>
        <v>180128.93</v>
      </c>
      <c r="I623" s="279">
        <f t="shared" si="148"/>
        <v>90.251737355011642</v>
      </c>
      <c r="J623" s="279">
        <f t="shared" si="147"/>
        <v>90.251737355011642</v>
      </c>
    </row>
    <row r="624" spans="1:10" s="167" customFormat="1">
      <c r="A624" s="276" t="s">
        <v>908</v>
      </c>
      <c r="B624" s="277" t="s">
        <v>896</v>
      </c>
      <c r="C624" s="124">
        <v>1558110</v>
      </c>
      <c r="D624" s="124"/>
      <c r="E624" s="124">
        <f t="shared" si="152"/>
        <v>1558110</v>
      </c>
      <c r="F624" s="278">
        <v>1176380.51</v>
      </c>
      <c r="G624" s="278"/>
      <c r="H624" s="138">
        <f t="shared" si="146"/>
        <v>1176380.51</v>
      </c>
      <c r="I624" s="279">
        <f t="shared" si="148"/>
        <v>75.500478785194886</v>
      </c>
      <c r="J624" s="279">
        <f t="shared" si="147"/>
        <v>75.500478785194886</v>
      </c>
    </row>
    <row r="625" spans="1:10" s="167" customFormat="1">
      <c r="A625" s="276" t="s">
        <v>921</v>
      </c>
      <c r="B625" s="277" t="s">
        <v>918</v>
      </c>
      <c r="C625" s="124">
        <v>68150</v>
      </c>
      <c r="D625" s="124"/>
      <c r="E625" s="124">
        <f t="shared" si="152"/>
        <v>68150</v>
      </c>
      <c r="F625" s="278">
        <v>68109.52</v>
      </c>
      <c r="G625" s="278"/>
      <c r="H625" s="138">
        <f t="shared" ref="H625:H636" si="153">SUM(F625:G625)</f>
        <v>68109.52</v>
      </c>
      <c r="I625" s="279">
        <f t="shared" si="148"/>
        <v>99.940601614086575</v>
      </c>
      <c r="J625" s="279">
        <f t="shared" si="147"/>
        <v>99.940601614086575</v>
      </c>
    </row>
    <row r="626" spans="1:10" s="167" customFormat="1" ht="12.75" customHeight="1">
      <c r="A626" s="276" t="s">
        <v>756</v>
      </c>
      <c r="B626" s="277" t="s">
        <v>721</v>
      </c>
      <c r="C626" s="124">
        <v>1644400</v>
      </c>
      <c r="D626" s="124"/>
      <c r="E626" s="124">
        <f t="shared" si="152"/>
        <v>1644400</v>
      </c>
      <c r="F626" s="278">
        <v>1638015.09</v>
      </c>
      <c r="G626" s="278"/>
      <c r="H626" s="138">
        <f t="shared" si="153"/>
        <v>1638015.09</v>
      </c>
      <c r="I626" s="138">
        <f t="shared" si="148"/>
        <v>99.611717951836539</v>
      </c>
      <c r="J626" s="138">
        <f t="shared" si="147"/>
        <v>99.611717951836539</v>
      </c>
    </row>
    <row r="627" spans="1:10" s="167" customFormat="1">
      <c r="A627" s="276" t="s">
        <v>757</v>
      </c>
      <c r="B627" s="277" t="s">
        <v>723</v>
      </c>
      <c r="C627" s="124">
        <v>452000</v>
      </c>
      <c r="D627" s="124"/>
      <c r="E627" s="124">
        <f t="shared" si="152"/>
        <v>452000</v>
      </c>
      <c r="F627" s="278">
        <v>438633.66</v>
      </c>
      <c r="G627" s="278"/>
      <c r="H627" s="138">
        <f t="shared" si="153"/>
        <v>438633.66</v>
      </c>
      <c r="I627" s="279">
        <f t="shared" si="148"/>
        <v>97.042845132743366</v>
      </c>
      <c r="J627" s="279">
        <f t="shared" si="147"/>
        <v>97.042845132743366</v>
      </c>
    </row>
    <row r="628" spans="1:10" s="167" customFormat="1" ht="12.75" customHeight="1">
      <c r="A628" s="276" t="s">
        <v>758</v>
      </c>
      <c r="B628" s="277" t="s">
        <v>725</v>
      </c>
      <c r="C628" s="124">
        <v>802750</v>
      </c>
      <c r="D628" s="124"/>
      <c r="E628" s="124">
        <f t="shared" si="152"/>
        <v>802750</v>
      </c>
      <c r="F628" s="278">
        <v>796055.2</v>
      </c>
      <c r="G628" s="278"/>
      <c r="H628" s="138">
        <f t="shared" si="153"/>
        <v>796055.2</v>
      </c>
      <c r="I628" s="138">
        <f t="shared" si="148"/>
        <v>99.166016817190908</v>
      </c>
      <c r="J628" s="138">
        <f t="shared" si="147"/>
        <v>99.166016817190908</v>
      </c>
    </row>
    <row r="629" spans="1:10" s="167" customFormat="1">
      <c r="A629" s="276" t="s">
        <v>759</v>
      </c>
      <c r="B629" s="277" t="s">
        <v>727</v>
      </c>
      <c r="C629" s="124">
        <v>1358380</v>
      </c>
      <c r="D629" s="124"/>
      <c r="E629" s="124">
        <f t="shared" si="152"/>
        <v>1358380</v>
      </c>
      <c r="F629" s="278">
        <v>1337440.08</v>
      </c>
      <c r="G629" s="278"/>
      <c r="H629" s="138">
        <f t="shared" si="153"/>
        <v>1337440.08</v>
      </c>
      <c r="I629" s="279">
        <f t="shared" si="148"/>
        <v>98.458463758300326</v>
      </c>
      <c r="J629" s="279">
        <f t="shared" si="147"/>
        <v>98.458463758300326</v>
      </c>
    </row>
    <row r="630" spans="1:10" s="167" customFormat="1" ht="24">
      <c r="A630" s="276" t="s">
        <v>760</v>
      </c>
      <c r="B630" s="277" t="s">
        <v>729</v>
      </c>
      <c r="C630" s="124">
        <v>317600</v>
      </c>
      <c r="D630" s="124"/>
      <c r="E630" s="124">
        <f t="shared" si="152"/>
        <v>317600</v>
      </c>
      <c r="F630" s="278">
        <v>317017.14</v>
      </c>
      <c r="G630" s="278"/>
      <c r="H630" s="138">
        <f t="shared" si="153"/>
        <v>317017.14</v>
      </c>
      <c r="I630" s="138">
        <f t="shared" ref="I630:I640" si="154">IF(C630&lt;&gt;0,IF(F630&lt;&gt;0,F630/C630*100,""),"")</f>
        <v>99.816479848866507</v>
      </c>
      <c r="J630" s="138">
        <f t="shared" ref="J630:J636" si="155">IF(E630&lt;&gt;0,IF(H630&lt;&gt;0,H630/E630*100,""),"")</f>
        <v>99.816479848866507</v>
      </c>
    </row>
    <row r="631" spans="1:10" s="167" customFormat="1" ht="24">
      <c r="A631" s="276" t="s">
        <v>761</v>
      </c>
      <c r="B631" s="277" t="s">
        <v>719</v>
      </c>
      <c r="C631" s="124">
        <v>632500</v>
      </c>
      <c r="D631" s="124"/>
      <c r="E631" s="124">
        <f t="shared" si="152"/>
        <v>632500</v>
      </c>
      <c r="F631" s="278">
        <v>629380.37</v>
      </c>
      <c r="G631" s="278"/>
      <c r="H631" s="138">
        <f t="shared" si="153"/>
        <v>629380.37</v>
      </c>
      <c r="I631" s="138">
        <f t="shared" si="154"/>
        <v>99.506777865612648</v>
      </c>
      <c r="J631" s="138">
        <f t="shared" si="155"/>
        <v>99.506777865612648</v>
      </c>
    </row>
    <row r="632" spans="1:10" s="167" customFormat="1">
      <c r="A632" s="276" t="s">
        <v>762</v>
      </c>
      <c r="B632" s="277" t="s">
        <v>730</v>
      </c>
      <c r="C632" s="124">
        <v>835170</v>
      </c>
      <c r="D632" s="124"/>
      <c r="E632" s="124">
        <f t="shared" si="152"/>
        <v>835170</v>
      </c>
      <c r="F632" s="278">
        <v>807062.82</v>
      </c>
      <c r="G632" s="278"/>
      <c r="H632" s="138">
        <f t="shared" si="153"/>
        <v>807062.82</v>
      </c>
      <c r="I632" s="279">
        <f t="shared" si="154"/>
        <v>96.634555838930993</v>
      </c>
      <c r="J632" s="279">
        <f t="shared" si="155"/>
        <v>96.634555838930993</v>
      </c>
    </row>
    <row r="633" spans="1:10" s="167" customFormat="1">
      <c r="A633" s="321" t="s">
        <v>1014</v>
      </c>
      <c r="B633" s="322" t="s">
        <v>7</v>
      </c>
      <c r="C633" s="318">
        <v>70160</v>
      </c>
      <c r="D633" s="318"/>
      <c r="E633" s="318">
        <f t="shared" si="152"/>
        <v>70160</v>
      </c>
      <c r="F633" s="323">
        <v>70159.98</v>
      </c>
      <c r="G633" s="323"/>
      <c r="H633" s="320">
        <f t="shared" si="153"/>
        <v>70159.98</v>
      </c>
      <c r="I633" s="324">
        <f t="shared" ref="I633" si="156">IF(C633&lt;&gt;0,IF(F633&lt;&gt;0,F633/C633*100,""),"")</f>
        <v>99.999971493728609</v>
      </c>
      <c r="J633" s="324">
        <f t="shared" ref="J633" si="157">IF(E633&lt;&gt;0,IF(H633&lt;&gt;0,H633/E633*100,""),"")</f>
        <v>99.999971493728609</v>
      </c>
    </row>
    <row r="634" spans="1:10" s="167" customFormat="1">
      <c r="A634" s="276" t="s">
        <v>1038</v>
      </c>
      <c r="B634" s="277" t="s">
        <v>977</v>
      </c>
      <c r="C634" s="124">
        <v>897970</v>
      </c>
      <c r="D634" s="124"/>
      <c r="E634" s="124">
        <f t="shared" si="152"/>
        <v>897970</v>
      </c>
      <c r="F634" s="278">
        <v>896253.7</v>
      </c>
      <c r="G634" s="278"/>
      <c r="H634" s="138">
        <f t="shared" si="153"/>
        <v>896253.7</v>
      </c>
      <c r="I634" s="279">
        <f t="shared" si="154"/>
        <v>99.808868893170143</v>
      </c>
      <c r="J634" s="279">
        <f t="shared" si="155"/>
        <v>99.808868893170143</v>
      </c>
    </row>
    <row r="635" spans="1:10" s="167" customFormat="1">
      <c r="A635" s="276" t="s">
        <v>1036</v>
      </c>
      <c r="B635" s="277" t="s">
        <v>618</v>
      </c>
      <c r="C635" s="124">
        <v>13896314</v>
      </c>
      <c r="D635" s="124"/>
      <c r="E635" s="124">
        <f t="shared" si="152"/>
        <v>13896314</v>
      </c>
      <c r="F635" s="278">
        <f>13878682.91</f>
        <v>13878682.91</v>
      </c>
      <c r="G635" s="278"/>
      <c r="H635" s="138">
        <f t="shared" si="153"/>
        <v>13878682.91</v>
      </c>
      <c r="I635" s="279">
        <f t="shared" si="154"/>
        <v>99.873123980934793</v>
      </c>
      <c r="J635" s="279">
        <f t="shared" si="155"/>
        <v>99.873123980934793</v>
      </c>
    </row>
    <row r="636" spans="1:10" s="167" customFormat="1" ht="24">
      <c r="A636" s="276" t="s">
        <v>1037</v>
      </c>
      <c r="B636" s="277" t="s">
        <v>989</v>
      </c>
      <c r="C636" s="124">
        <v>26430</v>
      </c>
      <c r="D636" s="124"/>
      <c r="E636" s="124">
        <f t="shared" si="152"/>
        <v>26430</v>
      </c>
      <c r="F636" s="278">
        <v>25968</v>
      </c>
      <c r="G636" s="278"/>
      <c r="H636" s="138">
        <f t="shared" si="153"/>
        <v>25968</v>
      </c>
      <c r="I636" s="138">
        <f t="shared" si="154"/>
        <v>98.251986379114641</v>
      </c>
      <c r="J636" s="138">
        <f t="shared" si="155"/>
        <v>98.251986379114641</v>
      </c>
    </row>
    <row r="637" spans="1:10" s="167" customFormat="1" ht="11.1" customHeight="1">
      <c r="A637" s="276" t="s">
        <v>840</v>
      </c>
      <c r="B637" s="277" t="s">
        <v>839</v>
      </c>
      <c r="C637" s="124">
        <v>882050</v>
      </c>
      <c r="D637" s="124"/>
      <c r="E637" s="124">
        <f>SUM(C637:D637)</f>
        <v>882050</v>
      </c>
      <c r="F637" s="278">
        <v>786578.12</v>
      </c>
      <c r="G637" s="278"/>
      <c r="H637" s="138">
        <f t="shared" ref="H637:H653" si="158">SUM(F637:G637)</f>
        <v>786578.12</v>
      </c>
      <c r="I637" s="138">
        <f t="shared" si="154"/>
        <v>89.176137407176455</v>
      </c>
      <c r="J637" s="138">
        <f>IF(E637&lt;&gt;0,IF(H637&lt;&gt;0,H637/E637*100,""),"")</f>
        <v>89.176137407176455</v>
      </c>
    </row>
    <row r="638" spans="1:10" s="167" customFormat="1" ht="11.1" hidden="1" customHeight="1">
      <c r="A638" s="276"/>
      <c r="B638" s="277"/>
      <c r="C638" s="124"/>
      <c r="D638" s="124"/>
      <c r="E638" s="124"/>
      <c r="F638" s="278"/>
      <c r="G638" s="278"/>
      <c r="H638" s="138"/>
      <c r="I638" s="279"/>
      <c r="J638" s="279"/>
    </row>
    <row r="639" spans="1:10" s="167" customFormat="1" ht="11.1" customHeight="1">
      <c r="A639" s="276" t="s">
        <v>764</v>
      </c>
      <c r="B639" s="277" t="s">
        <v>125</v>
      </c>
      <c r="C639" s="124">
        <v>1192715</v>
      </c>
      <c r="D639" s="124"/>
      <c r="E639" s="124">
        <f>SUM(C639:D639)</f>
        <v>1192715</v>
      </c>
      <c r="F639" s="278">
        <f>1191799.3</f>
        <v>1191799.3</v>
      </c>
      <c r="G639" s="278"/>
      <c r="H639" s="138">
        <f t="shared" si="158"/>
        <v>1191799.3</v>
      </c>
      <c r="I639" s="279">
        <f t="shared" si="154"/>
        <v>99.923225581970556</v>
      </c>
      <c r="J639" s="279">
        <f>IF(E639&lt;&gt;0,IF(H639&lt;&gt;0,H639/E639*100,""),"")</f>
        <v>99.923225581970556</v>
      </c>
    </row>
    <row r="640" spans="1:10" s="167" customFormat="1" ht="11.1" customHeight="1">
      <c r="A640" s="276" t="s">
        <v>763</v>
      </c>
      <c r="B640" s="277" t="s">
        <v>124</v>
      </c>
      <c r="C640" s="124">
        <f>96717300-1192715</f>
        <v>95524585</v>
      </c>
      <c r="D640" s="124"/>
      <c r="E640" s="124">
        <f>SUM(C640:D640)</f>
        <v>95524585</v>
      </c>
      <c r="F640" s="278">
        <f>95478451.24</f>
        <v>95478451.239999995</v>
      </c>
      <c r="G640" s="278"/>
      <c r="H640" s="138">
        <f t="shared" si="158"/>
        <v>95478451.239999995</v>
      </c>
      <c r="I640" s="279">
        <f t="shared" si="154"/>
        <v>99.951704830751154</v>
      </c>
      <c r="J640" s="279">
        <f>IF(E640&lt;&gt;0,IF(H640&lt;&gt;0,H640/E640*100,""),"")</f>
        <v>99.951704830751154</v>
      </c>
    </row>
    <row r="641" spans="1:10" s="3" customFormat="1" ht="2.25" customHeight="1">
      <c r="A641" s="36"/>
      <c r="B641" s="34"/>
      <c r="C641" s="126"/>
      <c r="D641" s="126"/>
      <c r="E641" s="126">
        <f t="shared" ref="E641:E649" si="159">SUM(C641:D641)</f>
        <v>0</v>
      </c>
      <c r="F641" s="126"/>
      <c r="G641" s="126"/>
      <c r="H641" s="126">
        <f t="shared" si="158"/>
        <v>0</v>
      </c>
      <c r="I641" s="126" t="str">
        <f t="shared" ref="I641:I669" si="160">IF(C641&lt;&gt;0,IF(F641&lt;&gt;0,F641/C641*100,""),"")</f>
        <v/>
      </c>
      <c r="J641" s="126" t="str">
        <f t="shared" ref="J641:J664" si="161">IF(E641&lt;&gt;0,IF(H641&lt;&gt;0,H641/E641*100,""),"")</f>
        <v/>
      </c>
    </row>
    <row r="642" spans="1:10" s="3" customFormat="1" ht="10.5" customHeight="1">
      <c r="A642" s="47" t="s">
        <v>329</v>
      </c>
      <c r="B642" s="50" t="s">
        <v>242</v>
      </c>
      <c r="C642" s="134">
        <f>SUM(C644:C649)</f>
        <v>3340520</v>
      </c>
      <c r="D642" s="281"/>
      <c r="E642" s="127">
        <f t="shared" si="159"/>
        <v>3340520</v>
      </c>
      <c r="F642" s="134">
        <f>SUM(F644:F649)</f>
        <v>3254731.06</v>
      </c>
      <c r="G642" s="281"/>
      <c r="H642" s="127">
        <f t="shared" si="158"/>
        <v>3254731.06</v>
      </c>
      <c r="I642" s="127">
        <f t="shared" si="160"/>
        <v>97.431868691101982</v>
      </c>
      <c r="J642" s="127">
        <f t="shared" si="161"/>
        <v>97.431868691101982</v>
      </c>
    </row>
    <row r="643" spans="1:10" s="3" customFormat="1" hidden="1">
      <c r="A643" s="36" t="s">
        <v>244</v>
      </c>
      <c r="B643" s="111"/>
      <c r="C643" s="139">
        <f>SUM(C644:C647)</f>
        <v>3340520</v>
      </c>
      <c r="D643" s="126"/>
      <c r="E643" s="126">
        <f t="shared" si="159"/>
        <v>3340520</v>
      </c>
      <c r="F643" s="139">
        <f>SUM(F644:F647)</f>
        <v>3254731.06</v>
      </c>
      <c r="G643" s="126"/>
      <c r="H643" s="126">
        <f t="shared" si="158"/>
        <v>3254731.06</v>
      </c>
      <c r="I643" s="126">
        <f t="shared" si="160"/>
        <v>97.431868691101982</v>
      </c>
      <c r="J643" s="126">
        <f t="shared" si="161"/>
        <v>97.431868691101982</v>
      </c>
    </row>
    <row r="644" spans="1:10" s="3" customFormat="1">
      <c r="A644" s="36" t="s">
        <v>152</v>
      </c>
      <c r="B644" s="34" t="s">
        <v>390</v>
      </c>
      <c r="C644" s="124">
        <v>3315460</v>
      </c>
      <c r="D644" s="124"/>
      <c r="E644" s="126">
        <f t="shared" si="159"/>
        <v>3315460</v>
      </c>
      <c r="F644" s="124">
        <v>3229765.61</v>
      </c>
      <c r="G644" s="124"/>
      <c r="H644" s="126">
        <f t="shared" si="158"/>
        <v>3229765.61</v>
      </c>
      <c r="I644" s="126">
        <f t="shared" si="160"/>
        <v>97.415309187865333</v>
      </c>
      <c r="J644" s="126">
        <f t="shared" si="161"/>
        <v>97.415309187865333</v>
      </c>
    </row>
    <row r="645" spans="1:10" s="3" customFormat="1">
      <c r="A645" s="36" t="s">
        <v>339</v>
      </c>
      <c r="B645" s="34" t="s">
        <v>389</v>
      </c>
      <c r="C645" s="124">
        <v>1660</v>
      </c>
      <c r="D645" s="124"/>
      <c r="E645" s="126">
        <f t="shared" si="159"/>
        <v>1660</v>
      </c>
      <c r="F645" s="124">
        <v>1660</v>
      </c>
      <c r="G645" s="124"/>
      <c r="H645" s="126">
        <f t="shared" si="158"/>
        <v>1660</v>
      </c>
      <c r="I645" s="126">
        <f t="shared" si="160"/>
        <v>100</v>
      </c>
      <c r="J645" s="126">
        <f t="shared" si="161"/>
        <v>100</v>
      </c>
    </row>
    <row r="646" spans="1:10" s="3" customFormat="1">
      <c r="A646" s="36" t="s">
        <v>619</v>
      </c>
      <c r="B646" s="34" t="s">
        <v>618</v>
      </c>
      <c r="C646" s="124">
        <v>800</v>
      </c>
      <c r="D646" s="126"/>
      <c r="E646" s="126">
        <f t="shared" si="159"/>
        <v>800</v>
      </c>
      <c r="F646" s="124">
        <v>799.56</v>
      </c>
      <c r="G646" s="126"/>
      <c r="H646" s="126">
        <f t="shared" si="158"/>
        <v>799.56</v>
      </c>
      <c r="I646" s="126">
        <f t="shared" si="160"/>
        <v>99.944999999999993</v>
      </c>
      <c r="J646" s="126">
        <f t="shared" si="161"/>
        <v>99.944999999999993</v>
      </c>
    </row>
    <row r="647" spans="1:10" s="3" customFormat="1">
      <c r="A647" s="36" t="s">
        <v>346</v>
      </c>
      <c r="B647" s="34" t="s">
        <v>123</v>
      </c>
      <c r="C647" s="124">
        <v>22600</v>
      </c>
      <c r="D647" s="126"/>
      <c r="E647" s="126">
        <f t="shared" si="159"/>
        <v>22600</v>
      </c>
      <c r="F647" s="124">
        <v>22505.89</v>
      </c>
      <c r="G647" s="126"/>
      <c r="H647" s="126">
        <f t="shared" si="158"/>
        <v>22505.89</v>
      </c>
      <c r="I647" s="126">
        <f t="shared" si="160"/>
        <v>99.583584070796462</v>
      </c>
      <c r="J647" s="126">
        <f t="shared" si="161"/>
        <v>99.583584070796462</v>
      </c>
    </row>
    <row r="648" spans="1:10" s="3" customFormat="1" hidden="1">
      <c r="A648" s="176" t="s">
        <v>764</v>
      </c>
      <c r="B648" s="175" t="s">
        <v>125</v>
      </c>
      <c r="C648" s="124"/>
      <c r="D648" s="126"/>
      <c r="E648" s="126">
        <f t="shared" si="159"/>
        <v>0</v>
      </c>
      <c r="F648" s="124"/>
      <c r="G648" s="126"/>
      <c r="H648" s="126">
        <f t="shared" si="158"/>
        <v>0</v>
      </c>
      <c r="I648" s="126" t="str">
        <f t="shared" si="160"/>
        <v/>
      </c>
      <c r="J648" s="126" t="str">
        <f t="shared" si="161"/>
        <v/>
      </c>
    </row>
    <row r="649" spans="1:10" s="3" customFormat="1" ht="0.75" customHeight="1">
      <c r="A649" s="36"/>
      <c r="B649" s="34"/>
      <c r="C649" s="124"/>
      <c r="D649" s="126"/>
      <c r="E649" s="126">
        <f t="shared" si="159"/>
        <v>0</v>
      </c>
      <c r="F649" s="124"/>
      <c r="G649" s="126"/>
      <c r="H649" s="126">
        <f t="shared" si="158"/>
        <v>0</v>
      </c>
      <c r="I649" s="126" t="str">
        <f t="shared" si="160"/>
        <v/>
      </c>
      <c r="J649" s="126" t="str">
        <f t="shared" si="161"/>
        <v/>
      </c>
    </row>
    <row r="650" spans="1:10" s="3" customFormat="1" ht="9.75" customHeight="1">
      <c r="A650" s="47" t="s">
        <v>312</v>
      </c>
      <c r="B650" s="50" t="s">
        <v>242</v>
      </c>
      <c r="C650" s="134">
        <f>SUM(C652:C660)</f>
        <v>13957433.459999999</v>
      </c>
      <c r="D650" s="134"/>
      <c r="E650" s="127">
        <f t="shared" ref="E650:E660" si="162">SUM(C650:D650)</f>
        <v>13957433.459999999</v>
      </c>
      <c r="F650" s="134">
        <f>SUM(F652:F660)</f>
        <v>13752491.399999997</v>
      </c>
      <c r="G650" s="134"/>
      <c r="H650" s="127">
        <f t="shared" si="158"/>
        <v>13752491.399999997</v>
      </c>
      <c r="I650" s="127">
        <f t="shared" si="160"/>
        <v>98.531663714626788</v>
      </c>
      <c r="J650" s="127">
        <f t="shared" si="161"/>
        <v>98.531663714626788</v>
      </c>
    </row>
    <row r="651" spans="1:10" s="3" customFormat="1" hidden="1">
      <c r="A651" s="36" t="s">
        <v>244</v>
      </c>
      <c r="B651" s="111"/>
      <c r="C651" s="139">
        <f>SUM(C652:C660)</f>
        <v>13957433.459999999</v>
      </c>
      <c r="D651" s="140"/>
      <c r="E651" s="126">
        <f t="shared" si="162"/>
        <v>13957433.459999999</v>
      </c>
      <c r="F651" s="139">
        <f>SUM(F652:F660)</f>
        <v>13752491.399999997</v>
      </c>
      <c r="G651" s="140"/>
      <c r="H651" s="126">
        <f t="shared" si="158"/>
        <v>13752491.399999997</v>
      </c>
      <c r="I651" s="126">
        <f t="shared" si="160"/>
        <v>98.531663714626788</v>
      </c>
      <c r="J651" s="126">
        <f t="shared" si="161"/>
        <v>98.531663714626788</v>
      </c>
    </row>
    <row r="652" spans="1:10" s="3" customFormat="1">
      <c r="A652" s="36" t="s">
        <v>152</v>
      </c>
      <c r="B652" s="34" t="s">
        <v>390</v>
      </c>
      <c r="C652" s="124">
        <v>13556947</v>
      </c>
      <c r="D652" s="139"/>
      <c r="E652" s="126">
        <f t="shared" si="162"/>
        <v>13556947</v>
      </c>
      <c r="F652" s="139">
        <v>13388443.890000001</v>
      </c>
      <c r="G652" s="139"/>
      <c r="H652" s="126">
        <f t="shared" si="158"/>
        <v>13388443.890000001</v>
      </c>
      <c r="I652" s="126">
        <f t="shared" si="160"/>
        <v>98.75707185400961</v>
      </c>
      <c r="J652" s="126">
        <f t="shared" si="161"/>
        <v>98.75707185400961</v>
      </c>
    </row>
    <row r="653" spans="1:10" s="3" customFormat="1">
      <c r="A653" s="36" t="s">
        <v>991</v>
      </c>
      <c r="B653" s="34" t="s">
        <v>934</v>
      </c>
      <c r="C653" s="124">
        <v>6511.44</v>
      </c>
      <c r="D653" s="139"/>
      <c r="E653" s="126">
        <f t="shared" si="162"/>
        <v>6511.44</v>
      </c>
      <c r="F653" s="139">
        <v>6498.95</v>
      </c>
      <c r="G653" s="139"/>
      <c r="H653" s="126">
        <f t="shared" si="158"/>
        <v>6498.95</v>
      </c>
      <c r="I653" s="126">
        <f t="shared" si="160"/>
        <v>99.80818375044538</v>
      </c>
      <c r="J653" s="126">
        <f t="shared" si="161"/>
        <v>99.80818375044538</v>
      </c>
    </row>
    <row r="654" spans="1:10" s="3" customFormat="1">
      <c r="A654" s="36" t="s">
        <v>339</v>
      </c>
      <c r="B654" s="34" t="s">
        <v>389</v>
      </c>
      <c r="C654" s="124">
        <v>132495.01999999999</v>
      </c>
      <c r="D654" s="126"/>
      <c r="E654" s="126">
        <f t="shared" si="162"/>
        <v>132495.01999999999</v>
      </c>
      <c r="F654" s="124">
        <v>132410.62</v>
      </c>
      <c r="G654" s="126"/>
      <c r="H654" s="126">
        <f t="shared" ref="H654:H660" si="163">SUM(F654:G654)</f>
        <v>132410.62</v>
      </c>
      <c r="I654" s="126">
        <f t="shared" si="160"/>
        <v>99.936299492614893</v>
      </c>
      <c r="J654" s="126">
        <f t="shared" si="161"/>
        <v>99.936299492614893</v>
      </c>
    </row>
    <row r="655" spans="1:10" s="3" customFormat="1">
      <c r="A655" s="36" t="s">
        <v>619</v>
      </c>
      <c r="B655" s="34" t="s">
        <v>618</v>
      </c>
      <c r="C655" s="124">
        <v>150200</v>
      </c>
      <c r="D655" s="126"/>
      <c r="E655" s="126">
        <f t="shared" si="162"/>
        <v>150200</v>
      </c>
      <c r="F655" s="124">
        <v>150111.5</v>
      </c>
      <c r="G655" s="126"/>
      <c r="H655" s="126">
        <f t="shared" si="163"/>
        <v>150111.5</v>
      </c>
      <c r="I655" s="126">
        <f t="shared" si="160"/>
        <v>99.941078561917436</v>
      </c>
      <c r="J655" s="126">
        <f t="shared" si="161"/>
        <v>99.941078561917436</v>
      </c>
    </row>
    <row r="656" spans="1:10" s="3" customFormat="1">
      <c r="A656" s="36" t="s">
        <v>970</v>
      </c>
      <c r="B656" s="34" t="s">
        <v>968</v>
      </c>
      <c r="C656" s="124">
        <v>40000</v>
      </c>
      <c r="D656" s="126"/>
      <c r="E656" s="126">
        <f t="shared" si="162"/>
        <v>40000</v>
      </c>
      <c r="F656" s="124">
        <v>39826.080000000002</v>
      </c>
      <c r="G656" s="126"/>
      <c r="H656" s="126">
        <f t="shared" si="163"/>
        <v>39826.080000000002</v>
      </c>
      <c r="I656" s="126">
        <f t="shared" si="160"/>
        <v>99.565200000000004</v>
      </c>
      <c r="J656" s="126">
        <f t="shared" si="161"/>
        <v>99.565200000000004</v>
      </c>
    </row>
    <row r="657" spans="1:10" s="3" customFormat="1">
      <c r="A657" s="36" t="s">
        <v>330</v>
      </c>
      <c r="B657" s="34" t="s">
        <v>388</v>
      </c>
      <c r="C657" s="124">
        <v>15000</v>
      </c>
      <c r="D657" s="126"/>
      <c r="E657" s="126">
        <f t="shared" si="162"/>
        <v>15000</v>
      </c>
      <c r="F657" s="124">
        <v>14993.87</v>
      </c>
      <c r="G657" s="126"/>
      <c r="H657" s="126">
        <f t="shared" si="163"/>
        <v>14993.87</v>
      </c>
      <c r="I657" s="126">
        <f t="shared" si="160"/>
        <v>99.959133333333341</v>
      </c>
      <c r="J657" s="126">
        <f t="shared" si="161"/>
        <v>99.959133333333341</v>
      </c>
    </row>
    <row r="658" spans="1:10" s="3" customFormat="1">
      <c r="A658" s="36" t="s">
        <v>979</v>
      </c>
      <c r="B658" s="34" t="s">
        <v>839</v>
      </c>
      <c r="C658" s="124">
        <v>39980</v>
      </c>
      <c r="D658" s="126"/>
      <c r="E658" s="126">
        <f t="shared" si="162"/>
        <v>39980</v>
      </c>
      <c r="F658" s="124">
        <v>4297.7700000000004</v>
      </c>
      <c r="G658" s="126"/>
      <c r="H658" s="126">
        <f t="shared" si="163"/>
        <v>4297.7700000000004</v>
      </c>
      <c r="I658" s="126">
        <f t="shared" si="160"/>
        <v>10.749799899949975</v>
      </c>
      <c r="J658" s="126">
        <f t="shared" si="161"/>
        <v>10.749799899949975</v>
      </c>
    </row>
    <row r="659" spans="1:10" s="3" customFormat="1">
      <c r="A659" s="36" t="s">
        <v>994</v>
      </c>
      <c r="B659" s="34" t="s">
        <v>830</v>
      </c>
      <c r="C659" s="124">
        <v>2300</v>
      </c>
      <c r="D659" s="126"/>
      <c r="E659" s="126">
        <f t="shared" si="162"/>
        <v>2300</v>
      </c>
      <c r="F659" s="124">
        <v>2290.87</v>
      </c>
      <c r="G659" s="126"/>
      <c r="H659" s="126">
        <f t="shared" si="163"/>
        <v>2290.87</v>
      </c>
      <c r="I659" s="126">
        <f t="shared" si="160"/>
        <v>99.603043478260872</v>
      </c>
      <c r="J659" s="126">
        <f t="shared" si="161"/>
        <v>99.603043478260872</v>
      </c>
    </row>
    <row r="660" spans="1:10" s="3" customFormat="1">
      <c r="A660" s="36" t="s">
        <v>346</v>
      </c>
      <c r="B660" s="34" t="s">
        <v>123</v>
      </c>
      <c r="C660" s="124">
        <v>14000</v>
      </c>
      <c r="D660" s="126"/>
      <c r="E660" s="126">
        <f t="shared" si="162"/>
        <v>14000</v>
      </c>
      <c r="F660" s="124">
        <v>13617.85</v>
      </c>
      <c r="G660" s="126"/>
      <c r="H660" s="126">
        <f t="shared" si="163"/>
        <v>13617.85</v>
      </c>
      <c r="I660" s="126">
        <f t="shared" si="160"/>
        <v>97.270357142857151</v>
      </c>
      <c r="J660" s="126">
        <f t="shared" si="161"/>
        <v>97.270357142857151</v>
      </c>
    </row>
    <row r="661" spans="1:10" s="3" customFormat="1" ht="1.5" customHeight="1">
      <c r="A661" s="36"/>
      <c r="B661" s="34"/>
      <c r="C661" s="124"/>
      <c r="D661" s="126"/>
      <c r="E661" s="126"/>
      <c r="F661" s="124"/>
      <c r="G661" s="126"/>
      <c r="H661" s="126"/>
      <c r="I661" s="126" t="str">
        <f t="shared" si="160"/>
        <v/>
      </c>
      <c r="J661" s="126" t="str">
        <f t="shared" si="161"/>
        <v/>
      </c>
    </row>
    <row r="662" spans="1:10" s="3" customFormat="1" ht="12.75">
      <c r="A662" s="47" t="s">
        <v>704</v>
      </c>
      <c r="B662" s="50" t="s">
        <v>242</v>
      </c>
      <c r="C662" s="134">
        <f>SUM(C664:C671)</f>
        <v>10563983.619999999</v>
      </c>
      <c r="D662" s="134"/>
      <c r="E662" s="127">
        <f t="shared" ref="E662:E671" si="164">SUM(C662:D662)</f>
        <v>10563983.619999999</v>
      </c>
      <c r="F662" s="134">
        <f>SUM(F664:F671)</f>
        <v>10495058.500000002</v>
      </c>
      <c r="G662" s="134"/>
      <c r="H662" s="127">
        <f>SUM(F662:G662)</f>
        <v>10495058.500000002</v>
      </c>
      <c r="I662" s="127">
        <f t="shared" si="160"/>
        <v>99.347546129572677</v>
      </c>
      <c r="J662" s="127">
        <f t="shared" si="161"/>
        <v>99.347546129572677</v>
      </c>
    </row>
    <row r="663" spans="1:10" s="3" customFormat="1">
      <c r="A663" s="36" t="s">
        <v>244</v>
      </c>
      <c r="B663" s="111"/>
      <c r="C663" s="139">
        <f>SUM(C664:C670)</f>
        <v>10533983.619999999</v>
      </c>
      <c r="D663" s="140"/>
      <c r="E663" s="139">
        <f t="shared" si="164"/>
        <v>10533983.619999999</v>
      </c>
      <c r="F663" s="139">
        <f>SUM(F664:F670)</f>
        <v>10465071.100000001</v>
      </c>
      <c r="G663" s="140"/>
      <c r="H663" s="139">
        <f>SUM(F663:G663)</f>
        <v>10465071.100000001</v>
      </c>
      <c r="I663" s="126">
        <f t="shared" si="160"/>
        <v>99.345807602461434</v>
      </c>
      <c r="J663" s="126">
        <f t="shared" si="161"/>
        <v>99.345807602461434</v>
      </c>
    </row>
    <row r="664" spans="1:10" s="3" customFormat="1">
      <c r="A664" s="36" t="s">
        <v>152</v>
      </c>
      <c r="B664" s="34" t="s">
        <v>390</v>
      </c>
      <c r="C664" s="124">
        <v>10229860</v>
      </c>
      <c r="D664" s="139"/>
      <c r="E664" s="126">
        <f t="shared" si="164"/>
        <v>10229860</v>
      </c>
      <c r="F664" s="139">
        <v>10161862.67</v>
      </c>
      <c r="G664" s="139"/>
      <c r="H664" s="126">
        <f>SUM(F664:G664)</f>
        <v>10161862.67</v>
      </c>
      <c r="I664" s="126">
        <f t="shared" si="160"/>
        <v>99.335305370747989</v>
      </c>
      <c r="J664" s="126">
        <f t="shared" si="161"/>
        <v>99.335305370747989</v>
      </c>
    </row>
    <row r="665" spans="1:10" s="3" customFormat="1">
      <c r="A665" s="36" t="s">
        <v>991</v>
      </c>
      <c r="B665" s="34" t="s">
        <v>934</v>
      </c>
      <c r="C665" s="124">
        <v>9007.19</v>
      </c>
      <c r="D665" s="139"/>
      <c r="E665" s="126">
        <f t="shared" si="164"/>
        <v>9007.19</v>
      </c>
      <c r="F665" s="139">
        <v>8970.14</v>
      </c>
      <c r="G665" s="139"/>
      <c r="H665" s="126">
        <f t="shared" ref="H665:H668" si="165">SUM(F665:G665)</f>
        <v>8970.14</v>
      </c>
      <c r="I665" s="126">
        <f t="shared" ref="I665:I668" si="166">IF(C665&lt;&gt;0,IF(F665&lt;&gt;0,F665/C665*100,""),"")</f>
        <v>99.588661946733652</v>
      </c>
      <c r="J665" s="126">
        <f t="shared" ref="J665:J668" si="167">IF(E665&lt;&gt;0,IF(H665&lt;&gt;0,H665/E665*100,""),"")</f>
        <v>99.588661946733652</v>
      </c>
    </row>
    <row r="666" spans="1:10" s="3" customFormat="1">
      <c r="A666" s="36" t="s">
        <v>339</v>
      </c>
      <c r="B666" s="34" t="s">
        <v>389</v>
      </c>
      <c r="C666" s="124">
        <v>96616.43</v>
      </c>
      <c r="D666" s="126"/>
      <c r="E666" s="126">
        <f t="shared" si="164"/>
        <v>96616.43</v>
      </c>
      <c r="F666" s="124">
        <v>96177.55</v>
      </c>
      <c r="G666" s="126"/>
      <c r="H666" s="126">
        <f t="shared" si="165"/>
        <v>96177.55</v>
      </c>
      <c r="I666" s="126">
        <f t="shared" si="166"/>
        <v>99.545750137942392</v>
      </c>
      <c r="J666" s="126">
        <f t="shared" si="167"/>
        <v>99.545750137942392</v>
      </c>
    </row>
    <row r="667" spans="1:10" s="3" customFormat="1">
      <c r="A667" s="36" t="s">
        <v>619</v>
      </c>
      <c r="B667" s="34" t="s">
        <v>618</v>
      </c>
      <c r="C667" s="124">
        <v>145500</v>
      </c>
      <c r="D667" s="126"/>
      <c r="E667" s="126">
        <f t="shared" si="164"/>
        <v>145500</v>
      </c>
      <c r="F667" s="124">
        <v>145185.94</v>
      </c>
      <c r="G667" s="126"/>
      <c r="H667" s="126">
        <f t="shared" si="165"/>
        <v>145185.94</v>
      </c>
      <c r="I667" s="126">
        <f t="shared" si="166"/>
        <v>99.784151202749143</v>
      </c>
      <c r="J667" s="126">
        <f t="shared" si="167"/>
        <v>99.784151202749143</v>
      </c>
    </row>
    <row r="668" spans="1:10" s="3" customFormat="1">
      <c r="A668" s="36" t="s">
        <v>970</v>
      </c>
      <c r="B668" s="34" t="s">
        <v>968</v>
      </c>
      <c r="C668" s="124">
        <v>40000</v>
      </c>
      <c r="D668" s="126"/>
      <c r="E668" s="126">
        <f t="shared" si="164"/>
        <v>40000</v>
      </c>
      <c r="F668" s="124">
        <v>39874.9</v>
      </c>
      <c r="G668" s="126"/>
      <c r="H668" s="126">
        <f t="shared" si="165"/>
        <v>39874.9</v>
      </c>
      <c r="I668" s="126">
        <f t="shared" si="166"/>
        <v>99.687250000000006</v>
      </c>
      <c r="J668" s="126">
        <f t="shared" si="167"/>
        <v>99.687250000000006</v>
      </c>
    </row>
    <row r="669" spans="1:10" s="3" customFormat="1">
      <c r="A669" s="36" t="s">
        <v>976</v>
      </c>
      <c r="B669" s="34" t="s">
        <v>975</v>
      </c>
      <c r="C669" s="124">
        <v>5000</v>
      </c>
      <c r="D669" s="126"/>
      <c r="E669" s="126">
        <f t="shared" si="164"/>
        <v>5000</v>
      </c>
      <c r="F669" s="124">
        <v>4999.8999999999996</v>
      </c>
      <c r="G669" s="126"/>
      <c r="H669" s="126">
        <f>SUM(F669:G669)</f>
        <v>4999.8999999999996</v>
      </c>
      <c r="I669" s="126">
        <f t="shared" si="160"/>
        <v>99.998000000000005</v>
      </c>
      <c r="J669" s="126">
        <f t="shared" ref="J669:J726" si="168">IF(E669&lt;&gt;0,IF(H669&lt;&gt;0,H669/E669*100,""),"")</f>
        <v>99.998000000000005</v>
      </c>
    </row>
    <row r="670" spans="1:10" s="3" customFormat="1">
      <c r="A670" s="36" t="s">
        <v>346</v>
      </c>
      <c r="B670" s="34" t="s">
        <v>123</v>
      </c>
      <c r="C670" s="124">
        <v>8000</v>
      </c>
      <c r="D670" s="126"/>
      <c r="E670" s="126">
        <f t="shared" si="164"/>
        <v>8000</v>
      </c>
      <c r="F670" s="124">
        <v>8000</v>
      </c>
      <c r="G670" s="126"/>
      <c r="H670" s="126">
        <f>SUM(F670:G670)</f>
        <v>8000</v>
      </c>
      <c r="I670" s="126">
        <f t="shared" ref="I670:I728" si="169">IF(C670&lt;&gt;0,IF(F670&lt;&gt;0,F670/C670*100,""),"")</f>
        <v>100</v>
      </c>
      <c r="J670" s="126">
        <f t="shared" si="168"/>
        <v>100</v>
      </c>
    </row>
    <row r="671" spans="1:10" s="3" customFormat="1">
      <c r="A671" s="36" t="s">
        <v>764</v>
      </c>
      <c r="B671" s="34" t="s">
        <v>125</v>
      </c>
      <c r="C671" s="124">
        <v>30000</v>
      </c>
      <c r="D671" s="126"/>
      <c r="E671" s="126">
        <f t="shared" si="164"/>
        <v>30000</v>
      </c>
      <c r="F671" s="124">
        <v>29987.4</v>
      </c>
      <c r="G671" s="126"/>
      <c r="H671" s="126">
        <f>SUM(F671:G671)</f>
        <v>29987.4</v>
      </c>
      <c r="I671" s="126">
        <f t="shared" si="169"/>
        <v>99.957999999999998</v>
      </c>
      <c r="J671" s="126">
        <f t="shared" si="168"/>
        <v>99.957999999999998</v>
      </c>
    </row>
    <row r="672" spans="1:10" s="3" customFormat="1" ht="3" customHeight="1">
      <c r="A672" s="36"/>
      <c r="B672" s="34"/>
      <c r="C672" s="124"/>
      <c r="D672" s="126"/>
      <c r="E672" s="126"/>
      <c r="F672" s="124"/>
      <c r="G672" s="126"/>
      <c r="H672" s="126"/>
      <c r="I672" s="126" t="str">
        <f t="shared" si="169"/>
        <v/>
      </c>
      <c r="J672" s="126" t="str">
        <f t="shared" si="168"/>
        <v/>
      </c>
    </row>
    <row r="673" spans="1:10" s="3" customFormat="1" ht="12" customHeight="1">
      <c r="A673" s="47" t="s">
        <v>707</v>
      </c>
      <c r="B673" s="50" t="s">
        <v>242</v>
      </c>
      <c r="C673" s="134">
        <f>SUM(C675:C678)</f>
        <v>2634922</v>
      </c>
      <c r="D673" s="134"/>
      <c r="E673" s="127">
        <f t="shared" ref="E673:E678" si="170">SUM(C673:D673)</f>
        <v>2634922</v>
      </c>
      <c r="F673" s="134">
        <f>SUM(F675:F678)</f>
        <v>2623142.48</v>
      </c>
      <c r="G673" s="134"/>
      <c r="H673" s="127">
        <f t="shared" ref="H673:H678" si="171">SUM(F673:G673)</f>
        <v>2623142.48</v>
      </c>
      <c r="I673" s="127">
        <f t="shared" si="169"/>
        <v>99.552946159317045</v>
      </c>
      <c r="J673" s="127">
        <f t="shared" si="168"/>
        <v>99.552946159317045</v>
      </c>
    </row>
    <row r="674" spans="1:10" s="3" customFormat="1" hidden="1">
      <c r="A674" s="36" t="s">
        <v>244</v>
      </c>
      <c r="B674" s="40"/>
      <c r="C674" s="129">
        <f>SUM(C675:C678)</f>
        <v>2634922</v>
      </c>
      <c r="D674" s="129"/>
      <c r="E674" s="129">
        <f t="shared" si="170"/>
        <v>2634922</v>
      </c>
      <c r="F674" s="129">
        <f>SUM(F675:F678)</f>
        <v>2623142.48</v>
      </c>
      <c r="G674" s="129"/>
      <c r="H674" s="129">
        <f t="shared" si="171"/>
        <v>2623142.48</v>
      </c>
      <c r="I674" s="129">
        <f t="shared" si="169"/>
        <v>99.552946159317045</v>
      </c>
      <c r="J674" s="129">
        <f t="shared" si="168"/>
        <v>99.552946159317045</v>
      </c>
    </row>
    <row r="675" spans="1:10" s="3" customFormat="1">
      <c r="A675" s="36" t="s">
        <v>152</v>
      </c>
      <c r="B675" s="34" t="s">
        <v>390</v>
      </c>
      <c r="C675" s="124">
        <v>2552692</v>
      </c>
      <c r="D675" s="139"/>
      <c r="E675" s="126">
        <f t="shared" si="170"/>
        <v>2552692</v>
      </c>
      <c r="F675" s="139">
        <v>2544463.1</v>
      </c>
      <c r="G675" s="139"/>
      <c r="H675" s="126">
        <f t="shared" si="171"/>
        <v>2544463.1</v>
      </c>
      <c r="I675" s="126">
        <f t="shared" si="169"/>
        <v>99.677638351982935</v>
      </c>
      <c r="J675" s="126">
        <f t="shared" si="168"/>
        <v>99.677638351982935</v>
      </c>
    </row>
    <row r="676" spans="1:10" s="3" customFormat="1">
      <c r="A676" s="36" t="s">
        <v>339</v>
      </c>
      <c r="B676" s="34" t="s">
        <v>389</v>
      </c>
      <c r="C676" s="124">
        <v>3500</v>
      </c>
      <c r="D676" s="126"/>
      <c r="E676" s="126">
        <f t="shared" si="170"/>
        <v>3500</v>
      </c>
      <c r="F676" s="124"/>
      <c r="G676" s="126"/>
      <c r="H676" s="126">
        <f t="shared" si="171"/>
        <v>0</v>
      </c>
      <c r="I676" s="126" t="str">
        <f t="shared" si="169"/>
        <v/>
      </c>
      <c r="J676" s="126" t="str">
        <f t="shared" si="168"/>
        <v/>
      </c>
    </row>
    <row r="677" spans="1:10" s="3" customFormat="1">
      <c r="A677" s="36" t="s">
        <v>619</v>
      </c>
      <c r="B677" s="34" t="s">
        <v>618</v>
      </c>
      <c r="C677" s="124">
        <v>76730</v>
      </c>
      <c r="D677" s="126"/>
      <c r="E677" s="126">
        <f t="shared" si="170"/>
        <v>76730</v>
      </c>
      <c r="F677" s="124">
        <v>76727.399999999994</v>
      </c>
      <c r="G677" s="126"/>
      <c r="H677" s="126">
        <f t="shared" si="171"/>
        <v>76727.399999999994</v>
      </c>
      <c r="I677" s="126">
        <f t="shared" si="169"/>
        <v>99.996611494852075</v>
      </c>
      <c r="J677" s="126">
        <f t="shared" si="168"/>
        <v>99.996611494852075</v>
      </c>
    </row>
    <row r="678" spans="1:10" s="3" customFormat="1">
      <c r="A678" s="36" t="s">
        <v>346</v>
      </c>
      <c r="B678" s="34" t="s">
        <v>123</v>
      </c>
      <c r="C678" s="124">
        <v>2000</v>
      </c>
      <c r="D678" s="126"/>
      <c r="E678" s="126">
        <f t="shared" si="170"/>
        <v>2000</v>
      </c>
      <c r="F678" s="124">
        <v>1951.98</v>
      </c>
      <c r="G678" s="126"/>
      <c r="H678" s="126">
        <f t="shared" si="171"/>
        <v>1951.98</v>
      </c>
      <c r="I678" s="126">
        <f t="shared" si="169"/>
        <v>97.599000000000004</v>
      </c>
      <c r="J678" s="126">
        <f t="shared" si="168"/>
        <v>97.599000000000004</v>
      </c>
    </row>
    <row r="679" spans="1:10" s="3" customFormat="1" ht="1.5" customHeight="1">
      <c r="A679" s="36"/>
      <c r="B679" s="34"/>
      <c r="C679" s="124"/>
      <c r="D679" s="126"/>
      <c r="E679" s="126"/>
      <c r="F679" s="124"/>
      <c r="G679" s="126"/>
      <c r="H679" s="126"/>
      <c r="I679" s="126" t="str">
        <f t="shared" si="169"/>
        <v/>
      </c>
      <c r="J679" s="126" t="str">
        <f t="shared" si="168"/>
        <v/>
      </c>
    </row>
    <row r="680" spans="1:10" s="3" customFormat="1" ht="11.25" customHeight="1">
      <c r="A680" s="47" t="s">
        <v>706</v>
      </c>
      <c r="B680" s="50" t="s">
        <v>242</v>
      </c>
      <c r="C680" s="134">
        <f>SUM(C682:C691)</f>
        <v>9891335.9100000001</v>
      </c>
      <c r="D680" s="134"/>
      <c r="E680" s="127">
        <f t="shared" ref="E680:E691" si="172">SUM(C680:D680)</f>
        <v>9891335.9100000001</v>
      </c>
      <c r="F680" s="134">
        <f>SUM(F682:F691)</f>
        <v>9726578.2899999972</v>
      </c>
      <c r="G680" s="134"/>
      <c r="H680" s="127">
        <f>SUM(F680:G680)</f>
        <v>9726578.2899999972</v>
      </c>
      <c r="I680" s="127">
        <f t="shared" si="169"/>
        <v>98.334323882040692</v>
      </c>
      <c r="J680" s="127">
        <f t="shared" si="168"/>
        <v>98.334323882040692</v>
      </c>
    </row>
    <row r="681" spans="1:10" s="3" customFormat="1" hidden="1">
      <c r="A681" s="36" t="s">
        <v>244</v>
      </c>
      <c r="B681" s="40"/>
      <c r="C681" s="129">
        <f>SUM(C682:C691)</f>
        <v>9891335.9100000001</v>
      </c>
      <c r="D681" s="129"/>
      <c r="E681" s="129">
        <f t="shared" si="172"/>
        <v>9891335.9100000001</v>
      </c>
      <c r="F681" s="129">
        <f>SUM(F682:F691)</f>
        <v>9726578.2899999972</v>
      </c>
      <c r="G681" s="129"/>
      <c r="H681" s="129">
        <f>SUM(F681:G681)</f>
        <v>9726578.2899999972</v>
      </c>
      <c r="I681" s="129">
        <f t="shared" si="169"/>
        <v>98.334323882040692</v>
      </c>
      <c r="J681" s="129">
        <f t="shared" si="168"/>
        <v>98.334323882040692</v>
      </c>
    </row>
    <row r="682" spans="1:10" s="3" customFormat="1">
      <c r="A682" s="36" t="s">
        <v>152</v>
      </c>
      <c r="B682" s="34" t="s">
        <v>390</v>
      </c>
      <c r="C682" s="124">
        <v>9272140</v>
      </c>
      <c r="D682" s="139"/>
      <c r="E682" s="126">
        <f t="shared" si="172"/>
        <v>9272140</v>
      </c>
      <c r="F682" s="139">
        <v>9233022.7899999991</v>
      </c>
      <c r="G682" s="139"/>
      <c r="H682" s="126">
        <f>SUM(F682:G682)</f>
        <v>9233022.7899999991</v>
      </c>
      <c r="I682" s="126">
        <f t="shared" si="169"/>
        <v>99.578121016291803</v>
      </c>
      <c r="J682" s="126">
        <f t="shared" si="168"/>
        <v>99.578121016291803</v>
      </c>
    </row>
    <row r="683" spans="1:10" s="3" customFormat="1" ht="12" customHeight="1">
      <c r="A683" s="36" t="s">
        <v>339</v>
      </c>
      <c r="B683" s="34" t="s">
        <v>389</v>
      </c>
      <c r="C683" s="124">
        <v>68656.78</v>
      </c>
      <c r="D683" s="126"/>
      <c r="E683" s="126">
        <f t="shared" si="172"/>
        <v>68656.78</v>
      </c>
      <c r="F683" s="124">
        <v>66678.69</v>
      </c>
      <c r="G683" s="126"/>
      <c r="H683" s="126">
        <f>SUM(F683:G683)</f>
        <v>66678.69</v>
      </c>
      <c r="I683" s="126">
        <f t="shared" si="169"/>
        <v>97.11887158121894</v>
      </c>
      <c r="J683" s="126">
        <f t="shared" si="168"/>
        <v>97.11887158121894</v>
      </c>
    </row>
    <row r="684" spans="1:10" s="3" customFormat="1" ht="12" customHeight="1">
      <c r="A684" s="36" t="s">
        <v>991</v>
      </c>
      <c r="B684" s="34" t="s">
        <v>934</v>
      </c>
      <c r="C684" s="124">
        <v>11839.13</v>
      </c>
      <c r="D684" s="126"/>
      <c r="E684" s="126">
        <f t="shared" si="172"/>
        <v>11839.13</v>
      </c>
      <c r="F684" s="124">
        <v>11268.79</v>
      </c>
      <c r="G684" s="126"/>
      <c r="H684" s="126">
        <f t="shared" ref="H684:H687" si="173">SUM(F684:G684)</f>
        <v>11268.79</v>
      </c>
      <c r="I684" s="126">
        <f t="shared" ref="I684:I687" si="174">IF(C684&lt;&gt;0,IF(F684&lt;&gt;0,F684/C684*100,""),"")</f>
        <v>95.18258520685221</v>
      </c>
      <c r="J684" s="126">
        <f t="shared" ref="J684:J687" si="175">IF(E684&lt;&gt;0,IF(H684&lt;&gt;0,H684/E684*100,""),"")</f>
        <v>95.18258520685221</v>
      </c>
    </row>
    <row r="685" spans="1:10" s="3" customFormat="1" ht="12" customHeight="1">
      <c r="A685" s="36" t="s">
        <v>927</v>
      </c>
      <c r="B685" s="34" t="s">
        <v>895</v>
      </c>
      <c r="C685" s="124">
        <v>36350</v>
      </c>
      <c r="D685" s="126"/>
      <c r="E685" s="126">
        <f t="shared" si="172"/>
        <v>36350</v>
      </c>
      <c r="F685" s="124"/>
      <c r="G685" s="126"/>
      <c r="H685" s="126">
        <f t="shared" si="173"/>
        <v>0</v>
      </c>
      <c r="I685" s="126" t="str">
        <f t="shared" si="174"/>
        <v/>
      </c>
      <c r="J685" s="126" t="str">
        <f t="shared" si="175"/>
        <v/>
      </c>
    </row>
    <row r="686" spans="1:10" s="3" customFormat="1" ht="12" customHeight="1">
      <c r="A686" s="36" t="s">
        <v>970</v>
      </c>
      <c r="B686" s="34" t="s">
        <v>968</v>
      </c>
      <c r="C686" s="124">
        <v>15000</v>
      </c>
      <c r="D686" s="126"/>
      <c r="E686" s="126">
        <f t="shared" si="172"/>
        <v>15000</v>
      </c>
      <c r="F686" s="124">
        <v>14936.1</v>
      </c>
      <c r="G686" s="126"/>
      <c r="H686" s="126">
        <f t="shared" si="173"/>
        <v>14936.1</v>
      </c>
      <c r="I686" s="126">
        <f t="shared" si="174"/>
        <v>99.574000000000012</v>
      </c>
      <c r="J686" s="126">
        <f t="shared" si="175"/>
        <v>99.574000000000012</v>
      </c>
    </row>
    <row r="687" spans="1:10" s="3" customFormat="1" ht="12" customHeight="1">
      <c r="A687" s="36" t="s">
        <v>886</v>
      </c>
      <c r="B687" s="34" t="s">
        <v>667</v>
      </c>
      <c r="C687" s="124">
        <v>68400</v>
      </c>
      <c r="D687" s="126"/>
      <c r="E687" s="126">
        <f t="shared" si="172"/>
        <v>68400</v>
      </c>
      <c r="F687" s="124">
        <v>44723.1</v>
      </c>
      <c r="G687" s="126"/>
      <c r="H687" s="126">
        <f t="shared" si="173"/>
        <v>44723.1</v>
      </c>
      <c r="I687" s="126">
        <f t="shared" si="174"/>
        <v>65.384649122807019</v>
      </c>
      <c r="J687" s="126">
        <f t="shared" si="175"/>
        <v>65.384649122807019</v>
      </c>
    </row>
    <row r="688" spans="1:10" s="3" customFormat="1" ht="12" customHeight="1">
      <c r="A688" s="176" t="s">
        <v>908</v>
      </c>
      <c r="B688" s="175" t="s">
        <v>896</v>
      </c>
      <c r="C688" s="124">
        <v>172000</v>
      </c>
      <c r="D688" s="126"/>
      <c r="E688" s="126">
        <f t="shared" si="172"/>
        <v>172000</v>
      </c>
      <c r="F688" s="124">
        <v>109122.79</v>
      </c>
      <c r="G688" s="126"/>
      <c r="H688" s="126">
        <f t="shared" ref="H688:H690" si="176">SUM(F688:G688)</f>
        <v>109122.79</v>
      </c>
      <c r="I688" s="126">
        <f t="shared" si="169"/>
        <v>63.443482558139529</v>
      </c>
      <c r="J688" s="126">
        <f t="shared" si="168"/>
        <v>63.443482558139529</v>
      </c>
    </row>
    <row r="689" spans="1:10" s="3" customFormat="1" ht="12" customHeight="1">
      <c r="A689" s="36" t="s">
        <v>978</v>
      </c>
      <c r="B689" s="34" t="s">
        <v>977</v>
      </c>
      <c r="C689" s="124">
        <v>79950</v>
      </c>
      <c r="D689" s="126"/>
      <c r="E689" s="126">
        <f t="shared" si="172"/>
        <v>79950</v>
      </c>
      <c r="F689" s="124">
        <v>79950</v>
      </c>
      <c r="G689" s="126"/>
      <c r="H689" s="126">
        <f t="shared" si="176"/>
        <v>79950</v>
      </c>
      <c r="I689" s="126">
        <f t="shared" si="169"/>
        <v>100</v>
      </c>
      <c r="J689" s="126">
        <f t="shared" si="168"/>
        <v>100</v>
      </c>
    </row>
    <row r="690" spans="1:10" s="3" customFormat="1" ht="11.1" customHeight="1">
      <c r="A690" s="36" t="s">
        <v>619</v>
      </c>
      <c r="B690" s="34" t="s">
        <v>618</v>
      </c>
      <c r="C690" s="124">
        <v>156000</v>
      </c>
      <c r="D690" s="126"/>
      <c r="E690" s="126">
        <f t="shared" si="172"/>
        <v>156000</v>
      </c>
      <c r="F690" s="124">
        <v>155890.79999999999</v>
      </c>
      <c r="G690" s="126"/>
      <c r="H690" s="126">
        <f t="shared" si="176"/>
        <v>155890.79999999999</v>
      </c>
      <c r="I690" s="126">
        <f t="shared" si="169"/>
        <v>99.929999999999993</v>
      </c>
      <c r="J690" s="126">
        <f t="shared" si="168"/>
        <v>99.929999999999993</v>
      </c>
    </row>
    <row r="691" spans="1:10" s="3" customFormat="1">
      <c r="A691" s="315" t="s">
        <v>346</v>
      </c>
      <c r="B691" s="222" t="s">
        <v>123</v>
      </c>
      <c r="C691" s="318">
        <v>11000</v>
      </c>
      <c r="D691" s="223"/>
      <c r="E691" s="223">
        <f t="shared" si="172"/>
        <v>11000</v>
      </c>
      <c r="F691" s="318">
        <v>10985.23</v>
      </c>
      <c r="G691" s="223"/>
      <c r="H691" s="223">
        <f>SUM(F691:G691)</f>
        <v>10985.23</v>
      </c>
      <c r="I691" s="223">
        <f t="shared" si="169"/>
        <v>99.86572727272727</v>
      </c>
      <c r="J691" s="223">
        <f t="shared" si="168"/>
        <v>99.86572727272727</v>
      </c>
    </row>
    <row r="692" spans="1:10" s="3" customFormat="1" ht="6" customHeight="1">
      <c r="A692" s="36"/>
      <c r="B692" s="34"/>
      <c r="C692" s="126"/>
      <c r="D692" s="126"/>
      <c r="E692" s="126"/>
      <c r="F692" s="126"/>
      <c r="G692" s="126"/>
      <c r="H692" s="126"/>
      <c r="I692" s="126" t="str">
        <f t="shared" si="169"/>
        <v/>
      </c>
      <c r="J692" s="126" t="str">
        <f t="shared" si="168"/>
        <v/>
      </c>
    </row>
    <row r="693" spans="1:10" s="11" customFormat="1" ht="12.75">
      <c r="A693" s="47" t="s">
        <v>192</v>
      </c>
      <c r="B693" s="50" t="s">
        <v>242</v>
      </c>
      <c r="C693" s="134">
        <f>SUM(C695:C699)</f>
        <v>9452501.0099999998</v>
      </c>
      <c r="D693" s="134">
        <f>SUM(D695:D699)</f>
        <v>0</v>
      </c>
      <c r="E693" s="127">
        <f t="shared" ref="E693:E699" si="177">SUM(C693:D693)</f>
        <v>9452501.0099999998</v>
      </c>
      <c r="F693" s="134">
        <f>SUM(F695:F699)</f>
        <v>9407617.2799999993</v>
      </c>
      <c r="G693" s="134">
        <f>SUM(G695:G699)</f>
        <v>0</v>
      </c>
      <c r="H693" s="127">
        <f t="shared" ref="H693:H699" si="178">SUM(F693:G693)</f>
        <v>9407617.2799999993</v>
      </c>
      <c r="I693" s="127">
        <f t="shared" si="169"/>
        <v>99.52516556250545</v>
      </c>
      <c r="J693" s="127">
        <f t="shared" si="168"/>
        <v>99.52516556250545</v>
      </c>
    </row>
    <row r="694" spans="1:10" s="3" customFormat="1">
      <c r="A694" s="36" t="s">
        <v>244</v>
      </c>
      <c r="B694" s="34"/>
      <c r="C694" s="126">
        <f>SUM(C695:C698)</f>
        <v>8531261.0099999998</v>
      </c>
      <c r="D694" s="126">
        <f>SUM(D695:D698)</f>
        <v>0</v>
      </c>
      <c r="E694" s="126">
        <f t="shared" si="177"/>
        <v>8531261.0099999998</v>
      </c>
      <c r="F694" s="126">
        <f>SUM(F695:F698)</f>
        <v>8486381.8899999987</v>
      </c>
      <c r="G694" s="126">
        <f>SUM(G695:G698)</f>
        <v>0</v>
      </c>
      <c r="H694" s="126">
        <f t="shared" si="178"/>
        <v>8486381.8899999987</v>
      </c>
      <c r="I694" s="126">
        <f t="shared" si="169"/>
        <v>99.473945059852284</v>
      </c>
      <c r="J694" s="126">
        <f t="shared" si="168"/>
        <v>99.473945059852284</v>
      </c>
    </row>
    <row r="695" spans="1:10" s="3" customFormat="1">
      <c r="A695" s="36" t="s">
        <v>152</v>
      </c>
      <c r="B695" s="34" t="s">
        <v>390</v>
      </c>
      <c r="C695" s="124">
        <v>8425467</v>
      </c>
      <c r="D695" s="126"/>
      <c r="E695" s="126">
        <f t="shared" si="177"/>
        <v>8425467</v>
      </c>
      <c r="F695" s="126">
        <v>8381741.1799999997</v>
      </c>
      <c r="G695" s="126"/>
      <c r="H695" s="126">
        <f t="shared" si="178"/>
        <v>8381741.1799999997</v>
      </c>
      <c r="I695" s="126">
        <f t="shared" si="169"/>
        <v>99.481027935899561</v>
      </c>
      <c r="J695" s="126">
        <f t="shared" si="168"/>
        <v>99.481027935899561</v>
      </c>
    </row>
    <row r="696" spans="1:10" s="3" customFormat="1">
      <c r="A696" s="36" t="s">
        <v>991</v>
      </c>
      <c r="B696" s="34" t="s">
        <v>934</v>
      </c>
      <c r="C696" s="124">
        <v>4854.57</v>
      </c>
      <c r="D696" s="126"/>
      <c r="E696" s="126">
        <f t="shared" si="177"/>
        <v>4854.57</v>
      </c>
      <c r="F696" s="126">
        <v>4854.57</v>
      </c>
      <c r="G696" s="126"/>
      <c r="H696" s="126">
        <f t="shared" si="178"/>
        <v>4854.57</v>
      </c>
      <c r="I696" s="126">
        <f t="shared" ref="I696" si="179">IF(C696&lt;&gt;0,IF(F696&lt;&gt;0,F696/C696*100,""),"")</f>
        <v>100</v>
      </c>
      <c r="J696" s="126">
        <f t="shared" ref="J696" si="180">IF(E696&lt;&gt;0,IF(H696&lt;&gt;0,H696/E696*100,""),"")</f>
        <v>100</v>
      </c>
    </row>
    <row r="697" spans="1:10" s="3" customFormat="1">
      <c r="A697" s="36" t="s">
        <v>339</v>
      </c>
      <c r="B697" s="34" t="s">
        <v>389</v>
      </c>
      <c r="C697" s="124">
        <v>81939.44</v>
      </c>
      <c r="D697" s="126"/>
      <c r="E697" s="126">
        <f t="shared" si="177"/>
        <v>81939.44</v>
      </c>
      <c r="F697" s="126">
        <v>81939.44</v>
      </c>
      <c r="G697" s="126"/>
      <c r="H697" s="126">
        <f t="shared" si="178"/>
        <v>81939.44</v>
      </c>
      <c r="I697" s="126">
        <f t="shared" si="169"/>
        <v>100</v>
      </c>
      <c r="J697" s="126">
        <f t="shared" si="168"/>
        <v>100</v>
      </c>
    </row>
    <row r="698" spans="1:10" s="3" customFormat="1">
      <c r="A698" s="36" t="s">
        <v>346</v>
      </c>
      <c r="B698" s="34" t="s">
        <v>123</v>
      </c>
      <c r="C698" s="124">
        <v>19000</v>
      </c>
      <c r="D698" s="126"/>
      <c r="E698" s="126">
        <f t="shared" si="177"/>
        <v>19000</v>
      </c>
      <c r="F698" s="126">
        <v>17846.7</v>
      </c>
      <c r="G698" s="126"/>
      <c r="H698" s="126">
        <f t="shared" si="178"/>
        <v>17846.7</v>
      </c>
      <c r="I698" s="126">
        <f t="shared" si="169"/>
        <v>93.93</v>
      </c>
      <c r="J698" s="126">
        <f t="shared" si="168"/>
        <v>93.93</v>
      </c>
    </row>
    <row r="699" spans="1:10" s="3" customFormat="1">
      <c r="A699" s="36" t="s">
        <v>763</v>
      </c>
      <c r="B699" s="34" t="s">
        <v>124</v>
      </c>
      <c r="C699" s="124">
        <v>921240</v>
      </c>
      <c r="D699" s="126"/>
      <c r="E699" s="126">
        <f t="shared" si="177"/>
        <v>921240</v>
      </c>
      <c r="F699" s="126">
        <v>921235.39</v>
      </c>
      <c r="G699" s="126"/>
      <c r="H699" s="126">
        <f t="shared" si="178"/>
        <v>921235.39</v>
      </c>
      <c r="I699" s="126">
        <f t="shared" si="169"/>
        <v>99.999499587512489</v>
      </c>
      <c r="J699" s="126">
        <f t="shared" si="168"/>
        <v>99.999499587512489</v>
      </c>
    </row>
    <row r="700" spans="1:10" s="3" customFormat="1" ht="6" customHeight="1">
      <c r="A700" s="41"/>
      <c r="B700" s="34"/>
      <c r="C700" s="126"/>
      <c r="D700" s="126"/>
      <c r="E700" s="126"/>
      <c r="F700" s="126"/>
      <c r="G700" s="126"/>
      <c r="H700" s="126"/>
      <c r="I700" s="126" t="str">
        <f t="shared" si="169"/>
        <v/>
      </c>
      <c r="J700" s="126" t="str">
        <f t="shared" si="168"/>
        <v/>
      </c>
    </row>
    <row r="701" spans="1:10" s="3" customFormat="1" ht="12.75">
      <c r="A701" s="47" t="s">
        <v>306</v>
      </c>
      <c r="B701" s="50" t="s">
        <v>242</v>
      </c>
      <c r="C701" s="134">
        <f>SUM(C703:C711)</f>
        <v>10264485.710000001</v>
      </c>
      <c r="D701" s="134">
        <f>SUM(D703:D711)</f>
        <v>0</v>
      </c>
      <c r="E701" s="127">
        <f t="shared" ref="E701:E711" si="181">SUM(C701:D701)</f>
        <v>10264485.710000001</v>
      </c>
      <c r="F701" s="134">
        <f>SUM(F703:F711)</f>
        <v>10018375.43</v>
      </c>
      <c r="G701" s="134">
        <f>SUM(G703:G711)</f>
        <v>0</v>
      </c>
      <c r="H701" s="127">
        <f t="shared" ref="H701:H711" si="182">SUM(F701:G701)</f>
        <v>10018375.43</v>
      </c>
      <c r="I701" s="127">
        <f t="shared" si="169"/>
        <v>97.602312605294657</v>
      </c>
      <c r="J701" s="127">
        <f t="shared" si="168"/>
        <v>97.602312605294657</v>
      </c>
    </row>
    <row r="702" spans="1:10" s="3" customFormat="1" hidden="1">
      <c r="A702" s="41" t="s">
        <v>244</v>
      </c>
      <c r="B702" s="40"/>
      <c r="C702" s="129">
        <f>SUM(C703:C711)</f>
        <v>10264485.710000001</v>
      </c>
      <c r="D702" s="129"/>
      <c r="E702" s="126">
        <f t="shared" si="181"/>
        <v>10264485.710000001</v>
      </c>
      <c r="F702" s="129">
        <f>SUM(F703:F711)</f>
        <v>10018375.43</v>
      </c>
      <c r="G702" s="129"/>
      <c r="H702" s="126">
        <f t="shared" si="182"/>
        <v>10018375.43</v>
      </c>
      <c r="I702" s="126">
        <f t="shared" si="169"/>
        <v>97.602312605294657</v>
      </c>
      <c r="J702" s="126">
        <f t="shared" si="168"/>
        <v>97.602312605294657</v>
      </c>
    </row>
    <row r="703" spans="1:10" s="3" customFormat="1">
      <c r="A703" s="36" t="s">
        <v>152</v>
      </c>
      <c r="B703" s="34" t="s">
        <v>390</v>
      </c>
      <c r="C703" s="124">
        <v>9591230</v>
      </c>
      <c r="D703" s="126"/>
      <c r="E703" s="126">
        <f t="shared" si="181"/>
        <v>9591230</v>
      </c>
      <c r="F703" s="126">
        <v>9350297.9600000009</v>
      </c>
      <c r="G703" s="126"/>
      <c r="H703" s="126">
        <f t="shared" si="182"/>
        <v>9350297.9600000009</v>
      </c>
      <c r="I703" s="126">
        <f t="shared" si="169"/>
        <v>97.487996430072059</v>
      </c>
      <c r="J703" s="126">
        <f t="shared" si="168"/>
        <v>97.487996430072059</v>
      </c>
    </row>
    <row r="704" spans="1:10" s="3" customFormat="1">
      <c r="A704" s="36" t="s">
        <v>991</v>
      </c>
      <c r="B704" s="34" t="s">
        <v>934</v>
      </c>
      <c r="C704" s="124">
        <v>3434.38</v>
      </c>
      <c r="D704" s="126"/>
      <c r="E704" s="126">
        <f t="shared" si="181"/>
        <v>3434.38</v>
      </c>
      <c r="F704" s="126">
        <v>3229.8</v>
      </c>
      <c r="G704" s="126"/>
      <c r="H704" s="126">
        <f t="shared" ref="H704:H707" si="183">SUM(F704:G704)</f>
        <v>3229.8</v>
      </c>
      <c r="I704" s="126">
        <f t="shared" ref="I704:I707" si="184">IF(C704&lt;&gt;0,IF(F704&lt;&gt;0,F704/C704*100,""),"")</f>
        <v>94.043175187370068</v>
      </c>
      <c r="J704" s="126">
        <f t="shared" ref="J704:J707" si="185">IF(E704&lt;&gt;0,IF(H704&lt;&gt;0,H704/E704*100,""),"")</f>
        <v>94.043175187370068</v>
      </c>
    </row>
    <row r="705" spans="1:10" s="3" customFormat="1">
      <c r="A705" s="36" t="s">
        <v>339</v>
      </c>
      <c r="B705" s="34" t="s">
        <v>389</v>
      </c>
      <c r="C705" s="124">
        <v>176721.33</v>
      </c>
      <c r="D705" s="126"/>
      <c r="E705" s="126">
        <f t="shared" si="181"/>
        <v>176721.33</v>
      </c>
      <c r="F705" s="126">
        <v>175968.12</v>
      </c>
      <c r="G705" s="126"/>
      <c r="H705" s="126">
        <f t="shared" si="183"/>
        <v>175968.12</v>
      </c>
      <c r="I705" s="126">
        <f t="shared" si="184"/>
        <v>99.573786593842414</v>
      </c>
      <c r="J705" s="126">
        <f t="shared" si="185"/>
        <v>99.573786593842414</v>
      </c>
    </row>
    <row r="706" spans="1:10" s="3" customFormat="1">
      <c r="A706" s="36" t="s">
        <v>330</v>
      </c>
      <c r="B706" s="34" t="s">
        <v>388</v>
      </c>
      <c r="C706" s="124">
        <v>130300</v>
      </c>
      <c r="D706" s="126"/>
      <c r="E706" s="126">
        <f t="shared" si="181"/>
        <v>130300</v>
      </c>
      <c r="F706" s="126">
        <v>126800</v>
      </c>
      <c r="G706" s="126"/>
      <c r="H706" s="126">
        <f t="shared" si="183"/>
        <v>126800</v>
      </c>
      <c r="I706" s="126">
        <f t="shared" si="184"/>
        <v>97.313891020721414</v>
      </c>
      <c r="J706" s="126">
        <f t="shared" si="185"/>
        <v>97.313891020721414</v>
      </c>
    </row>
    <row r="707" spans="1:10" s="3" customFormat="1">
      <c r="A707" s="36" t="s">
        <v>970</v>
      </c>
      <c r="B707" s="34" t="s">
        <v>968</v>
      </c>
      <c r="C707" s="124">
        <v>30000</v>
      </c>
      <c r="D707" s="126"/>
      <c r="E707" s="126">
        <f t="shared" si="181"/>
        <v>30000</v>
      </c>
      <c r="F707" s="126">
        <v>29979.94</v>
      </c>
      <c r="G707" s="126"/>
      <c r="H707" s="126">
        <f t="shared" si="183"/>
        <v>29979.94</v>
      </c>
      <c r="I707" s="126">
        <f t="shared" si="184"/>
        <v>99.93313333333333</v>
      </c>
      <c r="J707" s="126">
        <f t="shared" si="185"/>
        <v>99.93313333333333</v>
      </c>
    </row>
    <row r="708" spans="1:10" s="3" customFormat="1">
      <c r="A708" s="36" t="s">
        <v>996</v>
      </c>
      <c r="B708" s="34" t="s">
        <v>995</v>
      </c>
      <c r="C708" s="124">
        <v>5000</v>
      </c>
      <c r="D708" s="126"/>
      <c r="E708" s="126">
        <f t="shared" si="181"/>
        <v>5000</v>
      </c>
      <c r="F708" s="126">
        <v>5000</v>
      </c>
      <c r="G708" s="126"/>
      <c r="H708" s="126">
        <f t="shared" si="182"/>
        <v>5000</v>
      </c>
      <c r="I708" s="126">
        <f t="shared" si="169"/>
        <v>100</v>
      </c>
      <c r="J708" s="126">
        <f t="shared" si="168"/>
        <v>100</v>
      </c>
    </row>
    <row r="709" spans="1:10" s="3" customFormat="1">
      <c r="A709" s="176" t="s">
        <v>976</v>
      </c>
      <c r="B709" s="175" t="s">
        <v>975</v>
      </c>
      <c r="C709" s="124">
        <v>5000</v>
      </c>
      <c r="D709" s="126"/>
      <c r="E709" s="126">
        <f t="shared" si="181"/>
        <v>5000</v>
      </c>
      <c r="F709" s="126">
        <v>5000</v>
      </c>
      <c r="G709" s="126"/>
      <c r="H709" s="126">
        <f t="shared" si="182"/>
        <v>5000</v>
      </c>
      <c r="I709" s="126">
        <f t="shared" si="169"/>
        <v>100</v>
      </c>
      <c r="J709" s="126">
        <f t="shared" si="168"/>
        <v>100</v>
      </c>
    </row>
    <row r="710" spans="1:10" s="3" customFormat="1">
      <c r="A710" s="41" t="s">
        <v>619</v>
      </c>
      <c r="B710" s="34" t="s">
        <v>618</v>
      </c>
      <c r="C710" s="124">
        <v>113800</v>
      </c>
      <c r="D710" s="126"/>
      <c r="E710" s="126">
        <f>SUM(C710:D710)</f>
        <v>113800</v>
      </c>
      <c r="F710" s="126">
        <v>113693.01</v>
      </c>
      <c r="G710" s="126"/>
      <c r="H710" s="126">
        <f>SUM(F710:G710)</f>
        <v>113693.01</v>
      </c>
      <c r="I710" s="126">
        <f t="shared" si="169"/>
        <v>99.905984182776791</v>
      </c>
      <c r="J710" s="126">
        <f t="shared" si="168"/>
        <v>99.905984182776791</v>
      </c>
    </row>
    <row r="711" spans="1:10" s="3" customFormat="1">
      <c r="A711" s="36" t="s">
        <v>346</v>
      </c>
      <c r="B711" s="34" t="s">
        <v>123</v>
      </c>
      <c r="C711" s="124">
        <v>209000</v>
      </c>
      <c r="D711" s="126"/>
      <c r="E711" s="126">
        <f t="shared" si="181"/>
        <v>209000</v>
      </c>
      <c r="F711" s="126">
        <v>208406.6</v>
      </c>
      <c r="G711" s="126"/>
      <c r="H711" s="126">
        <f t="shared" si="182"/>
        <v>208406.6</v>
      </c>
      <c r="I711" s="126">
        <f t="shared" si="169"/>
        <v>99.716076555023932</v>
      </c>
      <c r="J711" s="126">
        <f t="shared" si="168"/>
        <v>99.716076555023932</v>
      </c>
    </row>
    <row r="712" spans="1:10" s="3" customFormat="1" ht="6" customHeight="1">
      <c r="A712" s="41"/>
      <c r="B712" s="34"/>
      <c r="C712" s="126"/>
      <c r="D712" s="126"/>
      <c r="E712" s="126"/>
      <c r="F712" s="126"/>
      <c r="G712" s="126"/>
      <c r="H712" s="126"/>
      <c r="I712" s="126" t="str">
        <f t="shared" si="169"/>
        <v/>
      </c>
      <c r="J712" s="126" t="str">
        <f t="shared" si="168"/>
        <v/>
      </c>
    </row>
    <row r="713" spans="1:10" s="3" customFormat="1" ht="12.75">
      <c r="A713" s="47" t="s">
        <v>307</v>
      </c>
      <c r="B713" s="50" t="s">
        <v>242</v>
      </c>
      <c r="C713" s="134">
        <f>SUM(C715:C720)</f>
        <v>7383769.5099999998</v>
      </c>
      <c r="D713" s="134">
        <f>SUM(D715:D720)</f>
        <v>0</v>
      </c>
      <c r="E713" s="127">
        <f t="shared" ref="E713:E720" si="186">SUM(C713:D713)</f>
        <v>7383769.5099999998</v>
      </c>
      <c r="F713" s="134">
        <f>SUM(F715:F720)</f>
        <v>7322326.46</v>
      </c>
      <c r="G713" s="134">
        <f>SUM(G715:G720)</f>
        <v>0</v>
      </c>
      <c r="H713" s="127">
        <f t="shared" ref="H713:H720" si="187">SUM(F713:G713)</f>
        <v>7322326.46</v>
      </c>
      <c r="I713" s="127">
        <f t="shared" si="169"/>
        <v>99.167863380394166</v>
      </c>
      <c r="J713" s="127">
        <f t="shared" si="168"/>
        <v>99.167863380394166</v>
      </c>
    </row>
    <row r="714" spans="1:10" s="3" customFormat="1">
      <c r="A714" s="36" t="s">
        <v>244</v>
      </c>
      <c r="B714" s="111"/>
      <c r="C714" s="139">
        <f>SUM(C715:C719)</f>
        <v>7133769.5099999998</v>
      </c>
      <c r="D714" s="140"/>
      <c r="E714" s="126">
        <f t="shared" si="186"/>
        <v>7133769.5099999998</v>
      </c>
      <c r="F714" s="139">
        <f>SUM(F715:F719)</f>
        <v>7072326.46</v>
      </c>
      <c r="G714" s="140"/>
      <c r="H714" s="126">
        <f t="shared" si="187"/>
        <v>7072326.46</v>
      </c>
      <c r="I714" s="126">
        <f t="shared" si="169"/>
        <v>99.138701496959357</v>
      </c>
      <c r="J714" s="126">
        <f t="shared" si="168"/>
        <v>99.138701496959357</v>
      </c>
    </row>
    <row r="715" spans="1:10" s="3" customFormat="1">
      <c r="A715" s="36" t="s">
        <v>152</v>
      </c>
      <c r="B715" s="34" t="s">
        <v>390</v>
      </c>
      <c r="C715" s="124">
        <v>6837007</v>
      </c>
      <c r="D715" s="126"/>
      <c r="E715" s="126">
        <f t="shared" si="186"/>
        <v>6837007</v>
      </c>
      <c r="F715" s="126">
        <v>6778933.3799999999</v>
      </c>
      <c r="G715" s="126"/>
      <c r="H715" s="126">
        <f t="shared" si="187"/>
        <v>6778933.3799999999</v>
      </c>
      <c r="I715" s="126">
        <f t="shared" si="169"/>
        <v>99.150598792717332</v>
      </c>
      <c r="J715" s="126">
        <f t="shared" si="168"/>
        <v>99.150598792717332</v>
      </c>
    </row>
    <row r="716" spans="1:10" s="3" customFormat="1">
      <c r="A716" s="36" t="s">
        <v>991</v>
      </c>
      <c r="B716" s="34" t="s">
        <v>934</v>
      </c>
      <c r="C716" s="124">
        <v>8127.63</v>
      </c>
      <c r="D716" s="126"/>
      <c r="E716" s="126">
        <f t="shared" si="186"/>
        <v>8127.63</v>
      </c>
      <c r="F716" s="126">
        <v>8127.63</v>
      </c>
      <c r="G716" s="126"/>
      <c r="H716" s="126">
        <f t="shared" si="187"/>
        <v>8127.63</v>
      </c>
      <c r="I716" s="126">
        <f t="shared" ref="I716" si="188">IF(C716&lt;&gt;0,IF(F716&lt;&gt;0,F716/C716*100,""),"")</f>
        <v>100</v>
      </c>
      <c r="J716" s="126">
        <f t="shared" ref="J716" si="189">IF(E716&lt;&gt;0,IF(H716&lt;&gt;0,H716/E716*100,""),"")</f>
        <v>100</v>
      </c>
    </row>
    <row r="717" spans="1:10" s="3" customFormat="1">
      <c r="A717" s="36" t="s">
        <v>339</v>
      </c>
      <c r="B717" s="34" t="s">
        <v>389</v>
      </c>
      <c r="C717" s="124">
        <v>50654.879999999997</v>
      </c>
      <c r="D717" s="126"/>
      <c r="E717" s="126">
        <f t="shared" si="186"/>
        <v>50654.879999999997</v>
      </c>
      <c r="F717" s="126">
        <v>50654.879999999997</v>
      </c>
      <c r="G717" s="126"/>
      <c r="H717" s="126">
        <f t="shared" si="187"/>
        <v>50654.879999999997</v>
      </c>
      <c r="I717" s="126">
        <f t="shared" si="169"/>
        <v>100</v>
      </c>
      <c r="J717" s="126">
        <f t="shared" si="168"/>
        <v>100</v>
      </c>
    </row>
    <row r="718" spans="1:10" s="3" customFormat="1">
      <c r="A718" s="36" t="s">
        <v>330</v>
      </c>
      <c r="B718" s="34" t="s">
        <v>388</v>
      </c>
      <c r="C718" s="124">
        <v>43750</v>
      </c>
      <c r="D718" s="126"/>
      <c r="E718" s="126">
        <f t="shared" si="186"/>
        <v>43750</v>
      </c>
      <c r="F718" s="126">
        <v>43750</v>
      </c>
      <c r="G718" s="126"/>
      <c r="H718" s="126">
        <f t="shared" si="187"/>
        <v>43750</v>
      </c>
      <c r="I718" s="126">
        <f t="shared" si="169"/>
        <v>100</v>
      </c>
      <c r="J718" s="126">
        <f t="shared" si="168"/>
        <v>100</v>
      </c>
    </row>
    <row r="719" spans="1:10" s="3" customFormat="1">
      <c r="A719" s="36" t="s">
        <v>346</v>
      </c>
      <c r="B719" s="34" t="s">
        <v>123</v>
      </c>
      <c r="C719" s="124">
        <v>194230</v>
      </c>
      <c r="D719" s="126"/>
      <c r="E719" s="126">
        <f t="shared" si="186"/>
        <v>194230</v>
      </c>
      <c r="F719" s="126">
        <v>190860.57</v>
      </c>
      <c r="G719" s="126"/>
      <c r="H719" s="126">
        <f t="shared" si="187"/>
        <v>190860.57</v>
      </c>
      <c r="I719" s="126">
        <f t="shared" si="169"/>
        <v>98.26523709004789</v>
      </c>
      <c r="J719" s="126">
        <f t="shared" si="168"/>
        <v>98.26523709004789</v>
      </c>
    </row>
    <row r="720" spans="1:10" s="3" customFormat="1">
      <c r="A720" s="36" t="s">
        <v>763</v>
      </c>
      <c r="B720" s="34" t="s">
        <v>124</v>
      </c>
      <c r="C720" s="124">
        <v>250000</v>
      </c>
      <c r="D720" s="126"/>
      <c r="E720" s="126">
        <f t="shared" si="186"/>
        <v>250000</v>
      </c>
      <c r="F720" s="126">
        <v>250000</v>
      </c>
      <c r="G720" s="126"/>
      <c r="H720" s="126">
        <f t="shared" si="187"/>
        <v>250000</v>
      </c>
      <c r="I720" s="126">
        <f t="shared" si="169"/>
        <v>100</v>
      </c>
      <c r="J720" s="126">
        <f t="shared" si="168"/>
        <v>100</v>
      </c>
    </row>
    <row r="721" spans="1:10" s="3" customFormat="1" ht="6" customHeight="1">
      <c r="A721" s="41"/>
      <c r="B721" s="34"/>
      <c r="C721" s="126"/>
      <c r="D721" s="126"/>
      <c r="E721" s="126"/>
      <c r="F721" s="126"/>
      <c r="G721" s="126"/>
      <c r="H721" s="126"/>
      <c r="I721" s="126" t="str">
        <f t="shared" si="169"/>
        <v/>
      </c>
      <c r="J721" s="126" t="str">
        <f t="shared" si="168"/>
        <v/>
      </c>
    </row>
    <row r="722" spans="1:10" s="3" customFormat="1" ht="12.75">
      <c r="A722" s="47" t="s">
        <v>313</v>
      </c>
      <c r="B722" s="50" t="s">
        <v>242</v>
      </c>
      <c r="C722" s="134">
        <f>SUM(C724:C731)</f>
        <v>7621385.6400000006</v>
      </c>
      <c r="D722" s="134">
        <f>SUM(D724:D731)</f>
        <v>0</v>
      </c>
      <c r="E722" s="127">
        <f t="shared" ref="E722:E731" si="190">SUM(C722:D722)</f>
        <v>7621385.6400000006</v>
      </c>
      <c r="F722" s="134">
        <f>SUM(F724:F731)</f>
        <v>7366496.0600000005</v>
      </c>
      <c r="G722" s="134">
        <f>SUM(G724:G731)</f>
        <v>0</v>
      </c>
      <c r="H722" s="127">
        <f t="shared" ref="H722:H731" si="191">SUM(F722:G722)</f>
        <v>7366496.0600000005</v>
      </c>
      <c r="I722" s="127">
        <f t="shared" si="169"/>
        <v>96.655600542475625</v>
      </c>
      <c r="J722" s="127">
        <f t="shared" si="168"/>
        <v>96.655600542475625</v>
      </c>
    </row>
    <row r="723" spans="1:10" s="3" customFormat="1" hidden="1">
      <c r="A723" s="36" t="s">
        <v>244</v>
      </c>
      <c r="B723" s="53"/>
      <c r="C723" s="126">
        <f>SUM(C724:C731)</f>
        <v>7621385.6400000006</v>
      </c>
      <c r="D723" s="126">
        <f>SUM(D724:D731)</f>
        <v>0</v>
      </c>
      <c r="E723" s="126">
        <f t="shared" si="190"/>
        <v>7621385.6400000006</v>
      </c>
      <c r="F723" s="126">
        <f>SUM(F724:F731)</f>
        <v>7366496.0600000005</v>
      </c>
      <c r="G723" s="126">
        <f>SUM(G724:G731)</f>
        <v>0</v>
      </c>
      <c r="H723" s="126">
        <f t="shared" si="191"/>
        <v>7366496.0600000005</v>
      </c>
      <c r="I723" s="126">
        <f t="shared" si="169"/>
        <v>96.655600542475625</v>
      </c>
      <c r="J723" s="126">
        <f t="shared" si="168"/>
        <v>96.655600542475625</v>
      </c>
    </row>
    <row r="724" spans="1:10" s="3" customFormat="1">
      <c r="A724" s="36" t="s">
        <v>152</v>
      </c>
      <c r="B724" s="34" t="s">
        <v>390</v>
      </c>
      <c r="C724" s="124">
        <v>7381160</v>
      </c>
      <c r="D724" s="139"/>
      <c r="E724" s="126">
        <f t="shared" si="190"/>
        <v>7381160</v>
      </c>
      <c r="F724" s="139">
        <v>7133610.7999999998</v>
      </c>
      <c r="G724" s="139"/>
      <c r="H724" s="126">
        <f t="shared" si="191"/>
        <v>7133610.7999999998</v>
      </c>
      <c r="I724" s="126">
        <f t="shared" si="169"/>
        <v>96.646201951996701</v>
      </c>
      <c r="J724" s="126">
        <f t="shared" si="168"/>
        <v>96.646201951996701</v>
      </c>
    </row>
    <row r="725" spans="1:10" s="3" customFormat="1">
      <c r="A725" s="36" t="s">
        <v>991</v>
      </c>
      <c r="B725" s="34" t="s">
        <v>934</v>
      </c>
      <c r="C725" s="124">
        <v>4357.1499999999996</v>
      </c>
      <c r="D725" s="139"/>
      <c r="E725" s="126">
        <f t="shared" si="190"/>
        <v>4357.1499999999996</v>
      </c>
      <c r="F725" s="139">
        <v>1394.72</v>
      </c>
      <c r="G725" s="139"/>
      <c r="H725" s="126">
        <f t="shared" si="191"/>
        <v>1394.72</v>
      </c>
      <c r="I725" s="126">
        <f t="shared" si="169"/>
        <v>32.009914737844696</v>
      </c>
      <c r="J725" s="126">
        <f t="shared" si="168"/>
        <v>32.009914737844696</v>
      </c>
    </row>
    <row r="726" spans="1:10" s="3" customFormat="1">
      <c r="A726" s="36" t="s">
        <v>339</v>
      </c>
      <c r="B726" s="34" t="s">
        <v>389</v>
      </c>
      <c r="C726" s="124">
        <v>42618.49</v>
      </c>
      <c r="D726" s="126"/>
      <c r="E726" s="126">
        <f t="shared" si="190"/>
        <v>42618.49</v>
      </c>
      <c r="F726" s="126">
        <v>38248.15</v>
      </c>
      <c r="G726" s="126"/>
      <c r="H726" s="126">
        <f t="shared" si="191"/>
        <v>38248.15</v>
      </c>
      <c r="I726" s="126">
        <f t="shared" si="169"/>
        <v>89.745436781077899</v>
      </c>
      <c r="J726" s="126">
        <f t="shared" si="168"/>
        <v>89.745436781077899</v>
      </c>
    </row>
    <row r="727" spans="1:10" s="3" customFormat="1">
      <c r="A727" s="36" t="s">
        <v>970</v>
      </c>
      <c r="B727" s="34" t="s">
        <v>968</v>
      </c>
      <c r="C727" s="124">
        <v>20000</v>
      </c>
      <c r="D727" s="126"/>
      <c r="E727" s="126">
        <f t="shared" si="190"/>
        <v>20000</v>
      </c>
      <c r="F727" s="126">
        <v>19999.8</v>
      </c>
      <c r="G727" s="126"/>
      <c r="H727" s="126">
        <f t="shared" si="191"/>
        <v>19999.8</v>
      </c>
      <c r="I727" s="126">
        <f t="shared" ref="I727" si="192">IF(C727&lt;&gt;0,IF(F727&lt;&gt;0,F727/C727*100,""),"")</f>
        <v>99.998999999999995</v>
      </c>
      <c r="J727" s="126">
        <f t="shared" ref="J727" si="193">IF(E727&lt;&gt;0,IF(H727&lt;&gt;0,H727/E727*100,""),"")</f>
        <v>99.998999999999995</v>
      </c>
    </row>
    <row r="728" spans="1:10" s="3" customFormat="1">
      <c r="A728" s="36" t="s">
        <v>330</v>
      </c>
      <c r="B728" s="34" t="s">
        <v>388</v>
      </c>
      <c r="C728" s="124">
        <v>43750</v>
      </c>
      <c r="D728" s="126"/>
      <c r="E728" s="126">
        <f t="shared" si="190"/>
        <v>43750</v>
      </c>
      <c r="F728" s="126">
        <v>43750</v>
      </c>
      <c r="G728" s="126"/>
      <c r="H728" s="126">
        <f t="shared" si="191"/>
        <v>43750</v>
      </c>
      <c r="I728" s="126">
        <f t="shared" si="169"/>
        <v>100</v>
      </c>
      <c r="J728" s="126">
        <f t="shared" ref="J728:J803" si="194">IF(E728&lt;&gt;0,IF(H728&lt;&gt;0,H728/E728*100,""),"")</f>
        <v>100</v>
      </c>
    </row>
    <row r="729" spans="1:10" s="3" customFormat="1">
      <c r="A729" s="176" t="s">
        <v>993</v>
      </c>
      <c r="B729" s="175" t="s">
        <v>992</v>
      </c>
      <c r="C729" s="124">
        <v>4000</v>
      </c>
      <c r="D729" s="126"/>
      <c r="E729" s="126">
        <f t="shared" si="190"/>
        <v>4000</v>
      </c>
      <c r="F729" s="126">
        <v>3999.9</v>
      </c>
      <c r="G729" s="126"/>
      <c r="H729" s="126">
        <f t="shared" si="191"/>
        <v>3999.9</v>
      </c>
      <c r="I729" s="126">
        <f t="shared" ref="I729:I804" si="195">IF(C729&lt;&gt;0,IF(F729&lt;&gt;0,F729/C729*100,""),"")</f>
        <v>99.997500000000002</v>
      </c>
      <c r="J729" s="126">
        <f t="shared" si="194"/>
        <v>99.997500000000002</v>
      </c>
    </row>
    <row r="730" spans="1:10" s="3" customFormat="1">
      <c r="A730" s="41" t="s">
        <v>619</v>
      </c>
      <c r="B730" s="34" t="s">
        <v>618</v>
      </c>
      <c r="C730" s="124">
        <v>66500</v>
      </c>
      <c r="D730" s="126"/>
      <c r="E730" s="126">
        <f t="shared" si="190"/>
        <v>66500</v>
      </c>
      <c r="F730" s="126">
        <v>66493</v>
      </c>
      <c r="G730" s="126"/>
      <c r="H730" s="126">
        <f t="shared" si="191"/>
        <v>66493</v>
      </c>
      <c r="I730" s="126">
        <f t="shared" si="195"/>
        <v>99.989473684210523</v>
      </c>
      <c r="J730" s="126">
        <f t="shared" si="194"/>
        <v>99.989473684210523</v>
      </c>
    </row>
    <row r="731" spans="1:10" s="3" customFormat="1">
      <c r="A731" s="36" t="s">
        <v>346</v>
      </c>
      <c r="B731" s="34" t="s">
        <v>123</v>
      </c>
      <c r="C731" s="124">
        <v>59000</v>
      </c>
      <c r="D731" s="126"/>
      <c r="E731" s="126">
        <f t="shared" si="190"/>
        <v>59000</v>
      </c>
      <c r="F731" s="126">
        <v>58999.69</v>
      </c>
      <c r="G731" s="126"/>
      <c r="H731" s="126">
        <f t="shared" si="191"/>
        <v>58999.69</v>
      </c>
      <c r="I731" s="126">
        <f t="shared" si="195"/>
        <v>99.999474576271183</v>
      </c>
      <c r="J731" s="126">
        <f t="shared" si="194"/>
        <v>99.999474576271183</v>
      </c>
    </row>
    <row r="732" spans="1:10" s="3" customFormat="1" ht="6" customHeight="1">
      <c r="A732" s="36"/>
      <c r="B732" s="34"/>
      <c r="C732" s="126"/>
      <c r="D732" s="126"/>
      <c r="E732" s="126"/>
      <c r="F732" s="126"/>
      <c r="G732" s="126"/>
      <c r="H732" s="126"/>
      <c r="I732" s="126" t="str">
        <f t="shared" si="195"/>
        <v/>
      </c>
      <c r="J732" s="126" t="str">
        <f t="shared" si="194"/>
        <v/>
      </c>
    </row>
    <row r="733" spans="1:10" s="3" customFormat="1" ht="12.75">
      <c r="A733" s="47" t="s">
        <v>319</v>
      </c>
      <c r="B733" s="50" t="s">
        <v>242</v>
      </c>
      <c r="C733" s="123">
        <f>SUM(C735:C743)</f>
        <v>5705254.3799999999</v>
      </c>
      <c r="D733" s="123">
        <f>SUM(D735:D737)</f>
        <v>0</v>
      </c>
      <c r="E733" s="123">
        <f t="shared" ref="E733:E743" si="196">SUM(C733:D733)</f>
        <v>5705254.3799999999</v>
      </c>
      <c r="F733" s="123">
        <f>SUM(F735:F743)</f>
        <v>5581220.0099999998</v>
      </c>
      <c r="G733" s="123">
        <f>SUM(G735:G737)</f>
        <v>0</v>
      </c>
      <c r="H733" s="123">
        <f t="shared" ref="H733:H743" si="197">SUM(F733:G733)</f>
        <v>5581220.0099999998</v>
      </c>
      <c r="I733" s="123">
        <f t="shared" si="195"/>
        <v>97.825962494594322</v>
      </c>
      <c r="J733" s="123">
        <f t="shared" si="194"/>
        <v>97.825962494594322</v>
      </c>
    </row>
    <row r="734" spans="1:10" s="3" customFormat="1" hidden="1">
      <c r="A734" s="36" t="s">
        <v>244</v>
      </c>
      <c r="B734" s="111"/>
      <c r="C734" s="124">
        <f>SUM(C735:C743)</f>
        <v>5705254.3799999999</v>
      </c>
      <c r="D734" s="125"/>
      <c r="E734" s="126">
        <f t="shared" si="196"/>
        <v>5705254.3799999999</v>
      </c>
      <c r="F734" s="124">
        <f>SUM(F735:F743)</f>
        <v>5581220.0099999998</v>
      </c>
      <c r="G734" s="125"/>
      <c r="H734" s="126">
        <f t="shared" si="197"/>
        <v>5581220.0099999998</v>
      </c>
      <c r="I734" s="126">
        <f t="shared" si="195"/>
        <v>97.825962494594322</v>
      </c>
      <c r="J734" s="126">
        <f t="shared" si="194"/>
        <v>97.825962494594322</v>
      </c>
    </row>
    <row r="735" spans="1:10" s="3" customFormat="1">
      <c r="A735" s="36" t="s">
        <v>152</v>
      </c>
      <c r="B735" s="34" t="s">
        <v>390</v>
      </c>
      <c r="C735" s="124">
        <v>5504730</v>
      </c>
      <c r="D735" s="125"/>
      <c r="E735" s="126">
        <f t="shared" si="196"/>
        <v>5504730</v>
      </c>
      <c r="F735" s="124">
        <v>5382826.4699999997</v>
      </c>
      <c r="G735" s="125"/>
      <c r="H735" s="126">
        <f t="shared" si="197"/>
        <v>5382826.4699999997</v>
      </c>
      <c r="I735" s="126">
        <f t="shared" si="195"/>
        <v>97.78547667188036</v>
      </c>
      <c r="J735" s="126">
        <f t="shared" si="194"/>
        <v>97.78547667188036</v>
      </c>
    </row>
    <row r="736" spans="1:10" s="3" customFormat="1">
      <c r="A736" s="36" t="s">
        <v>991</v>
      </c>
      <c r="B736" s="34" t="s">
        <v>934</v>
      </c>
      <c r="C736" s="124">
        <v>9154.2900000000009</v>
      </c>
      <c r="D736" s="125"/>
      <c r="E736" s="126">
        <f t="shared" si="196"/>
        <v>9154.2900000000009</v>
      </c>
      <c r="F736" s="124">
        <v>8832.31</v>
      </c>
      <c r="G736" s="125"/>
      <c r="H736" s="126">
        <f t="shared" si="197"/>
        <v>8832.31</v>
      </c>
      <c r="I736" s="126">
        <f t="shared" si="195"/>
        <v>96.482741971250618</v>
      </c>
      <c r="J736" s="126">
        <f t="shared" si="194"/>
        <v>96.482741971250618</v>
      </c>
    </row>
    <row r="737" spans="1:10" s="3" customFormat="1">
      <c r="A737" s="36" t="s">
        <v>339</v>
      </c>
      <c r="B737" s="34" t="s">
        <v>389</v>
      </c>
      <c r="C737" s="124">
        <v>54490.09</v>
      </c>
      <c r="D737" s="125"/>
      <c r="E737" s="126">
        <f t="shared" si="196"/>
        <v>54490.09</v>
      </c>
      <c r="F737" s="124">
        <v>53305.46</v>
      </c>
      <c r="G737" s="125"/>
      <c r="H737" s="126">
        <f t="shared" si="197"/>
        <v>53305.46</v>
      </c>
      <c r="I737" s="126">
        <f t="shared" si="195"/>
        <v>97.825971658332747</v>
      </c>
      <c r="J737" s="126">
        <f t="shared" si="194"/>
        <v>97.825971658332747</v>
      </c>
    </row>
    <row r="738" spans="1:10" s="3" customFormat="1">
      <c r="A738" s="36" t="s">
        <v>970</v>
      </c>
      <c r="B738" s="34" t="s">
        <v>968</v>
      </c>
      <c r="C738" s="124">
        <v>30000</v>
      </c>
      <c r="D738" s="125"/>
      <c r="E738" s="126">
        <f t="shared" si="196"/>
        <v>30000</v>
      </c>
      <c r="F738" s="124">
        <v>30000</v>
      </c>
      <c r="G738" s="125"/>
      <c r="H738" s="126">
        <f t="shared" si="197"/>
        <v>30000</v>
      </c>
      <c r="I738" s="126">
        <f t="shared" si="195"/>
        <v>100</v>
      </c>
      <c r="J738" s="126">
        <f t="shared" si="194"/>
        <v>100</v>
      </c>
    </row>
    <row r="739" spans="1:10" s="3" customFormat="1">
      <c r="A739" s="36" t="s">
        <v>978</v>
      </c>
      <c r="B739" s="34" t="s">
        <v>977</v>
      </c>
      <c r="C739" s="124">
        <v>4100</v>
      </c>
      <c r="D739" s="125"/>
      <c r="E739" s="126">
        <f t="shared" si="196"/>
        <v>4100</v>
      </c>
      <c r="F739" s="124">
        <v>4100</v>
      </c>
      <c r="G739" s="125"/>
      <c r="H739" s="126">
        <f t="shared" si="197"/>
        <v>4100</v>
      </c>
      <c r="I739" s="126">
        <f t="shared" si="195"/>
        <v>100</v>
      </c>
      <c r="J739" s="126">
        <f t="shared" si="194"/>
        <v>100</v>
      </c>
    </row>
    <row r="740" spans="1:10" s="3" customFormat="1">
      <c r="A740" s="176" t="s">
        <v>993</v>
      </c>
      <c r="B740" s="175" t="s">
        <v>992</v>
      </c>
      <c r="C740" s="124">
        <v>4000</v>
      </c>
      <c r="D740" s="125"/>
      <c r="E740" s="126">
        <f t="shared" si="196"/>
        <v>4000</v>
      </c>
      <c r="F740" s="124">
        <v>3998.82</v>
      </c>
      <c r="G740" s="125"/>
      <c r="H740" s="126">
        <f t="shared" si="197"/>
        <v>3998.82</v>
      </c>
      <c r="I740" s="126">
        <f t="shared" si="195"/>
        <v>99.970500000000001</v>
      </c>
      <c r="J740" s="126">
        <f t="shared" si="194"/>
        <v>99.970500000000001</v>
      </c>
    </row>
    <row r="741" spans="1:10" s="3" customFormat="1">
      <c r="A741" s="176" t="s">
        <v>829</v>
      </c>
      <c r="B741" s="175" t="s">
        <v>830</v>
      </c>
      <c r="C741" s="124">
        <v>10780</v>
      </c>
      <c r="D741" s="125"/>
      <c r="E741" s="126">
        <f t="shared" si="196"/>
        <v>10780</v>
      </c>
      <c r="F741" s="124">
        <v>10780</v>
      </c>
      <c r="G741" s="125"/>
      <c r="H741" s="126">
        <f t="shared" si="197"/>
        <v>10780</v>
      </c>
      <c r="I741" s="126">
        <f t="shared" si="195"/>
        <v>100</v>
      </c>
      <c r="J741" s="126">
        <f t="shared" si="194"/>
        <v>100</v>
      </c>
    </row>
    <row r="742" spans="1:10" s="3" customFormat="1">
      <c r="A742" s="41" t="s">
        <v>619</v>
      </c>
      <c r="B742" s="34" t="s">
        <v>618</v>
      </c>
      <c r="C742" s="124">
        <v>71000</v>
      </c>
      <c r="D742" s="125"/>
      <c r="E742" s="126">
        <f t="shared" si="196"/>
        <v>71000</v>
      </c>
      <c r="F742" s="124">
        <v>71000</v>
      </c>
      <c r="G742" s="125"/>
      <c r="H742" s="126">
        <f>SUM(F742:G742)</f>
        <v>71000</v>
      </c>
      <c r="I742" s="126">
        <f t="shared" si="195"/>
        <v>100</v>
      </c>
      <c r="J742" s="126">
        <f t="shared" si="194"/>
        <v>100</v>
      </c>
    </row>
    <row r="743" spans="1:10" s="3" customFormat="1">
      <c r="A743" s="36" t="s">
        <v>346</v>
      </c>
      <c r="B743" s="34" t="s">
        <v>123</v>
      </c>
      <c r="C743" s="124">
        <v>17000</v>
      </c>
      <c r="D743" s="126"/>
      <c r="E743" s="126">
        <f t="shared" si="196"/>
        <v>17000</v>
      </c>
      <c r="F743" s="126">
        <v>16376.95</v>
      </c>
      <c r="G743" s="126"/>
      <c r="H743" s="126">
        <f t="shared" si="197"/>
        <v>16376.95</v>
      </c>
      <c r="I743" s="126">
        <f t="shared" si="195"/>
        <v>96.335000000000008</v>
      </c>
      <c r="J743" s="126">
        <f t="shared" si="194"/>
        <v>96.335000000000008</v>
      </c>
    </row>
    <row r="744" spans="1:10" s="3" customFormat="1" ht="6" customHeight="1">
      <c r="A744" s="315"/>
      <c r="B744" s="222"/>
      <c r="C744" s="318"/>
      <c r="D744" s="242"/>
      <c r="E744" s="223"/>
      <c r="F744" s="318"/>
      <c r="G744" s="242"/>
      <c r="H744" s="223"/>
      <c r="I744" s="223" t="str">
        <f t="shared" si="195"/>
        <v/>
      </c>
      <c r="J744" s="223" t="str">
        <f t="shared" si="194"/>
        <v/>
      </c>
    </row>
    <row r="745" spans="1:10" s="3" customFormat="1" ht="18" customHeight="1">
      <c r="A745" s="47" t="s">
        <v>703</v>
      </c>
      <c r="B745" s="50" t="s">
        <v>242</v>
      </c>
      <c r="C745" s="123">
        <f>SUM(C747:C756)</f>
        <v>5335113.8100000005</v>
      </c>
      <c r="D745" s="123">
        <f>SUM(D747:D756)</f>
        <v>0</v>
      </c>
      <c r="E745" s="123">
        <f t="shared" ref="E745:E753" si="198">SUM(C745:D745)</f>
        <v>5335113.8100000005</v>
      </c>
      <c r="F745" s="123">
        <f>SUM(F747:F756)</f>
        <v>5293690.080000001</v>
      </c>
      <c r="G745" s="123">
        <f>SUM(G747:G756)</f>
        <v>0</v>
      </c>
      <c r="H745" s="123">
        <f>SUM(F745:G745)</f>
        <v>5293690.080000001</v>
      </c>
      <c r="I745" s="123">
        <f t="shared" si="195"/>
        <v>99.22356426731973</v>
      </c>
      <c r="J745" s="123">
        <f t="shared" si="194"/>
        <v>99.22356426731973</v>
      </c>
    </row>
    <row r="746" spans="1:10" s="3" customFormat="1">
      <c r="A746" s="36" t="s">
        <v>244</v>
      </c>
      <c r="B746" s="53"/>
      <c r="C746" s="126">
        <f>SUM(C747:C754)</f>
        <v>5045113.8100000005</v>
      </c>
      <c r="D746" s="126">
        <f>SUM(D747:D754)</f>
        <v>0</v>
      </c>
      <c r="E746" s="126">
        <f t="shared" si="198"/>
        <v>5045113.8100000005</v>
      </c>
      <c r="F746" s="126">
        <f>SUM(F747:F754)</f>
        <v>5003864.040000001</v>
      </c>
      <c r="G746" s="126">
        <f>SUM(G747:G754)</f>
        <v>0</v>
      </c>
      <c r="H746" s="126">
        <f>SUM(F746:G746)</f>
        <v>5003864.040000001</v>
      </c>
      <c r="I746" s="126">
        <f t="shared" si="195"/>
        <v>99.182381774654175</v>
      </c>
      <c r="J746" s="126">
        <f t="shared" si="194"/>
        <v>99.182381774654175</v>
      </c>
    </row>
    <row r="747" spans="1:10" s="3" customFormat="1">
      <c r="A747" s="36" t="s">
        <v>152</v>
      </c>
      <c r="B747" s="34" t="s">
        <v>390</v>
      </c>
      <c r="C747" s="124">
        <v>4873565</v>
      </c>
      <c r="D747" s="125"/>
      <c r="E747" s="126">
        <f t="shared" si="198"/>
        <v>4873565</v>
      </c>
      <c r="F747" s="124">
        <v>4832941.2</v>
      </c>
      <c r="G747" s="125"/>
      <c r="H747" s="126">
        <f>SUM(F747:G747)</f>
        <v>4832941.2</v>
      </c>
      <c r="I747" s="126">
        <f t="shared" si="195"/>
        <v>99.166445917926609</v>
      </c>
      <c r="J747" s="126">
        <f t="shared" si="194"/>
        <v>99.166445917926609</v>
      </c>
    </row>
    <row r="748" spans="1:10" s="3" customFormat="1">
      <c r="A748" s="36" t="s">
        <v>991</v>
      </c>
      <c r="B748" s="34" t="s">
        <v>934</v>
      </c>
      <c r="C748" s="124">
        <v>3765.03</v>
      </c>
      <c r="D748" s="125"/>
      <c r="E748" s="126">
        <f t="shared" si="198"/>
        <v>3765.03</v>
      </c>
      <c r="F748" s="124">
        <v>3765.03</v>
      </c>
      <c r="G748" s="125"/>
      <c r="H748" s="126">
        <f>SUM(F748:G748)</f>
        <v>3765.03</v>
      </c>
      <c r="I748" s="126">
        <f t="shared" ref="I748" si="199">IF(C748&lt;&gt;0,IF(F748&lt;&gt;0,F748/C748*100,""),"")</f>
        <v>100</v>
      </c>
      <c r="J748" s="126">
        <f t="shared" ref="J748" si="200">IF(E748&lt;&gt;0,IF(H748&lt;&gt;0,H748/E748*100,""),"")</f>
        <v>100</v>
      </c>
    </row>
    <row r="749" spans="1:10" s="3" customFormat="1">
      <c r="A749" s="36" t="s">
        <v>339</v>
      </c>
      <c r="B749" s="34" t="s">
        <v>389</v>
      </c>
      <c r="C749" s="124">
        <v>45583.78</v>
      </c>
      <c r="D749" s="125"/>
      <c r="E749" s="126">
        <f t="shared" si="198"/>
        <v>45583.78</v>
      </c>
      <c r="F749" s="124">
        <v>45583.78</v>
      </c>
      <c r="G749" s="125"/>
      <c r="H749" s="126">
        <f t="shared" ref="H749:H756" si="201">SUM(F749:G749)</f>
        <v>45583.78</v>
      </c>
      <c r="I749" s="126">
        <f t="shared" si="195"/>
        <v>100</v>
      </c>
      <c r="J749" s="126">
        <f t="shared" si="194"/>
        <v>100</v>
      </c>
    </row>
    <row r="750" spans="1:10" s="3" customFormat="1">
      <c r="A750" s="36" t="s">
        <v>979</v>
      </c>
      <c r="B750" s="34" t="s">
        <v>839</v>
      </c>
      <c r="C750" s="124">
        <v>25000</v>
      </c>
      <c r="D750" s="126"/>
      <c r="E750" s="126">
        <f t="shared" si="198"/>
        <v>25000</v>
      </c>
      <c r="F750" s="126">
        <v>25000</v>
      </c>
      <c r="G750" s="126"/>
      <c r="H750" s="126">
        <f t="shared" si="201"/>
        <v>25000</v>
      </c>
      <c r="I750" s="126">
        <f t="shared" si="195"/>
        <v>100</v>
      </c>
      <c r="J750" s="126">
        <f t="shared" si="194"/>
        <v>100</v>
      </c>
    </row>
    <row r="751" spans="1:10" s="3" customFormat="1">
      <c r="A751" s="36" t="s">
        <v>970</v>
      </c>
      <c r="B751" s="34" t="s">
        <v>968</v>
      </c>
      <c r="C751" s="124">
        <v>19000</v>
      </c>
      <c r="D751" s="126"/>
      <c r="E751" s="126">
        <f t="shared" si="198"/>
        <v>19000</v>
      </c>
      <c r="F751" s="126">
        <v>18715.45</v>
      </c>
      <c r="G751" s="126"/>
      <c r="H751" s="126">
        <f t="shared" si="201"/>
        <v>18715.45</v>
      </c>
      <c r="I751" s="126">
        <f t="shared" si="195"/>
        <v>98.502368421052637</v>
      </c>
      <c r="J751" s="126">
        <f t="shared" si="194"/>
        <v>98.502368421052637</v>
      </c>
    </row>
    <row r="752" spans="1:10" s="3" customFormat="1">
      <c r="A752" s="176" t="s">
        <v>993</v>
      </c>
      <c r="B752" s="175" t="s">
        <v>992</v>
      </c>
      <c r="C752" s="124">
        <v>4000</v>
      </c>
      <c r="D752" s="126"/>
      <c r="E752" s="126">
        <f t="shared" si="198"/>
        <v>4000</v>
      </c>
      <c r="F752" s="126">
        <v>3783.54</v>
      </c>
      <c r="G752" s="126"/>
      <c r="H752" s="126">
        <f t="shared" si="201"/>
        <v>3783.54</v>
      </c>
      <c r="I752" s="126">
        <f t="shared" si="195"/>
        <v>94.588499999999996</v>
      </c>
      <c r="J752" s="126">
        <f t="shared" si="194"/>
        <v>94.588499999999996</v>
      </c>
    </row>
    <row r="753" spans="1:10" s="3" customFormat="1">
      <c r="A753" s="41" t="s">
        <v>619</v>
      </c>
      <c r="B753" s="34" t="s">
        <v>618</v>
      </c>
      <c r="C753" s="124">
        <v>63900</v>
      </c>
      <c r="D753" s="125"/>
      <c r="E753" s="126">
        <f t="shared" si="198"/>
        <v>63900</v>
      </c>
      <c r="F753" s="124">
        <v>63783.83</v>
      </c>
      <c r="G753" s="125"/>
      <c r="H753" s="126">
        <f t="shared" si="201"/>
        <v>63783.83</v>
      </c>
      <c r="I753" s="126">
        <f t="shared" si="195"/>
        <v>99.818200312989049</v>
      </c>
      <c r="J753" s="126">
        <f t="shared" si="194"/>
        <v>99.818200312989049</v>
      </c>
    </row>
    <row r="754" spans="1:10" s="3" customFormat="1">
      <c r="A754" s="36" t="s">
        <v>346</v>
      </c>
      <c r="B754" s="34" t="s">
        <v>123</v>
      </c>
      <c r="C754" s="124">
        <v>10300</v>
      </c>
      <c r="D754" s="125"/>
      <c r="E754" s="126">
        <f>SUM(C754:D754)</f>
        <v>10300</v>
      </c>
      <c r="F754" s="124">
        <v>10291.209999999999</v>
      </c>
      <c r="G754" s="125"/>
      <c r="H754" s="126">
        <f t="shared" si="201"/>
        <v>10291.209999999999</v>
      </c>
      <c r="I754" s="126">
        <f t="shared" si="195"/>
        <v>99.914660194174758</v>
      </c>
      <c r="J754" s="126">
        <f t="shared" si="194"/>
        <v>99.914660194174758</v>
      </c>
    </row>
    <row r="755" spans="1:10" s="3" customFormat="1">
      <c r="A755" s="36" t="s">
        <v>764</v>
      </c>
      <c r="B755" s="34" t="s">
        <v>125</v>
      </c>
      <c r="C755" s="124">
        <v>90000</v>
      </c>
      <c r="D755" s="125"/>
      <c r="E755" s="126">
        <f>SUM(C755:D755)</f>
        <v>90000</v>
      </c>
      <c r="F755" s="124">
        <v>89826.04</v>
      </c>
      <c r="G755" s="125"/>
      <c r="H755" s="126">
        <f t="shared" si="201"/>
        <v>89826.04</v>
      </c>
      <c r="I755" s="126">
        <f t="shared" si="195"/>
        <v>99.806711111111099</v>
      </c>
      <c r="J755" s="126">
        <f t="shared" si="194"/>
        <v>99.806711111111099</v>
      </c>
    </row>
    <row r="756" spans="1:10" s="3" customFormat="1">
      <c r="A756" s="41" t="s">
        <v>763</v>
      </c>
      <c r="B756" s="34" t="s">
        <v>124</v>
      </c>
      <c r="C756" s="124">
        <v>200000</v>
      </c>
      <c r="D756" s="125"/>
      <c r="E756" s="126">
        <f>SUM(C756:D756)</f>
        <v>200000</v>
      </c>
      <c r="F756" s="124">
        <v>200000</v>
      </c>
      <c r="G756" s="125"/>
      <c r="H756" s="126">
        <f t="shared" si="201"/>
        <v>200000</v>
      </c>
      <c r="I756" s="126">
        <f t="shared" si="195"/>
        <v>100</v>
      </c>
      <c r="J756" s="126">
        <f t="shared" si="194"/>
        <v>100</v>
      </c>
    </row>
    <row r="757" spans="1:10" s="3" customFormat="1" ht="6" customHeight="1">
      <c r="A757" s="36"/>
      <c r="B757" s="34"/>
      <c r="C757" s="126"/>
      <c r="D757" s="126"/>
      <c r="E757" s="126"/>
      <c r="F757" s="126"/>
      <c r="G757" s="126"/>
      <c r="H757" s="126"/>
      <c r="I757" s="126" t="str">
        <f t="shared" si="195"/>
        <v/>
      </c>
      <c r="J757" s="126" t="str">
        <f t="shared" si="194"/>
        <v/>
      </c>
    </row>
    <row r="758" spans="1:10" s="3" customFormat="1" ht="18" customHeight="1">
      <c r="A758" s="47" t="s">
        <v>129</v>
      </c>
      <c r="B758" s="50" t="s">
        <v>242</v>
      </c>
      <c r="C758" s="134">
        <f>SUM(C760:C769)</f>
        <v>10727155.779999999</v>
      </c>
      <c r="D758" s="134">
        <f>SUM(D760:D760)</f>
        <v>0</v>
      </c>
      <c r="E758" s="127">
        <f>SUM(C758:D758)</f>
        <v>10727155.779999999</v>
      </c>
      <c r="F758" s="134">
        <f>SUM(F760:F769)</f>
        <v>10642342.140000001</v>
      </c>
      <c r="G758" s="134">
        <f>SUM(G760:G769)</f>
        <v>0</v>
      </c>
      <c r="H758" s="127">
        <f>SUM(F758:G758)</f>
        <v>10642342.140000001</v>
      </c>
      <c r="I758" s="127">
        <f t="shared" si="195"/>
        <v>99.209355753384997</v>
      </c>
      <c r="J758" s="127">
        <f t="shared" si="194"/>
        <v>99.209355753384997</v>
      </c>
    </row>
    <row r="759" spans="1:10" s="3" customFormat="1">
      <c r="A759" s="36" t="s">
        <v>244</v>
      </c>
      <c r="B759" s="53"/>
      <c r="C759" s="126">
        <f>SUM(C760:C768)</f>
        <v>10654755.779999999</v>
      </c>
      <c r="D759" s="126">
        <f>SUM(D760:D768)</f>
        <v>0</v>
      </c>
      <c r="E759" s="126">
        <f>SUM(C759:D759)</f>
        <v>10654755.779999999</v>
      </c>
      <c r="F759" s="126">
        <f>SUM(F760:F768)</f>
        <v>10569942.140000001</v>
      </c>
      <c r="G759" s="126">
        <f>SUM(G760:G768)</f>
        <v>0</v>
      </c>
      <c r="H759" s="126">
        <f>SUM(F759:G759)</f>
        <v>10569942.140000001</v>
      </c>
      <c r="I759" s="126">
        <f t="shared" si="195"/>
        <v>99.203983256385825</v>
      </c>
      <c r="J759" s="126">
        <f t="shared" si="194"/>
        <v>99.203983256385825</v>
      </c>
    </row>
    <row r="760" spans="1:10" s="3" customFormat="1">
      <c r="A760" s="36" t="s">
        <v>152</v>
      </c>
      <c r="B760" s="34" t="s">
        <v>390</v>
      </c>
      <c r="C760" s="124">
        <v>10196745</v>
      </c>
      <c r="D760" s="126"/>
      <c r="E760" s="126">
        <f>SUM(C760:D760)</f>
        <v>10196745</v>
      </c>
      <c r="F760" s="126">
        <v>10113828.359999999</v>
      </c>
      <c r="G760" s="126"/>
      <c r="H760" s="126">
        <f>SUM(F760:G760)</f>
        <v>10113828.359999999</v>
      </c>
      <c r="I760" s="126">
        <f t="shared" si="195"/>
        <v>99.18683226853274</v>
      </c>
      <c r="J760" s="126">
        <f t="shared" si="194"/>
        <v>99.18683226853274</v>
      </c>
    </row>
    <row r="761" spans="1:10" s="3" customFormat="1">
      <c r="A761" s="36" t="s">
        <v>991</v>
      </c>
      <c r="B761" s="34" t="s">
        <v>934</v>
      </c>
      <c r="C761" s="124">
        <v>12132.7</v>
      </c>
      <c r="D761" s="126"/>
      <c r="E761" s="126">
        <f>SUM(C761:D761)</f>
        <v>12132.7</v>
      </c>
      <c r="F761" s="126">
        <v>12056.4</v>
      </c>
      <c r="G761" s="126"/>
      <c r="H761" s="126">
        <f t="shared" ref="H761:H765" si="202">SUM(F761:G761)</f>
        <v>12056.4</v>
      </c>
      <c r="I761" s="126">
        <f t="shared" ref="I761:I765" si="203">IF(C761&lt;&gt;0,IF(F761&lt;&gt;0,F761/C761*100,""),"")</f>
        <v>99.371121020053238</v>
      </c>
      <c r="J761" s="126">
        <f t="shared" ref="J761:J765" si="204">IF(E761&lt;&gt;0,IF(H761&lt;&gt;0,H761/E761*100,""),"")</f>
        <v>99.371121020053238</v>
      </c>
    </row>
    <row r="762" spans="1:10" s="3" customFormat="1">
      <c r="A762" s="36" t="s">
        <v>339</v>
      </c>
      <c r="B762" s="34" t="s">
        <v>389</v>
      </c>
      <c r="C762" s="124">
        <v>121828.08</v>
      </c>
      <c r="D762" s="126"/>
      <c r="E762" s="126">
        <f>SUM(C762:D762)</f>
        <v>121828.08</v>
      </c>
      <c r="F762" s="126">
        <v>121739.08</v>
      </c>
      <c r="G762" s="126"/>
      <c r="H762" s="126">
        <f t="shared" si="202"/>
        <v>121739.08</v>
      </c>
      <c r="I762" s="126">
        <f t="shared" si="203"/>
        <v>99.9269462343985</v>
      </c>
      <c r="J762" s="126">
        <f t="shared" si="204"/>
        <v>99.9269462343985</v>
      </c>
    </row>
    <row r="763" spans="1:10" s="3" customFormat="1">
      <c r="A763" s="41" t="s">
        <v>330</v>
      </c>
      <c r="B763" s="34" t="s">
        <v>388</v>
      </c>
      <c r="C763" s="124">
        <v>137350</v>
      </c>
      <c r="D763" s="125"/>
      <c r="E763" s="126">
        <f t="shared" ref="E763:E768" si="205">SUM(C763:D763)</f>
        <v>137350</v>
      </c>
      <c r="F763" s="124">
        <v>136007.26</v>
      </c>
      <c r="G763" s="125"/>
      <c r="H763" s="126">
        <f t="shared" si="202"/>
        <v>136007.26</v>
      </c>
      <c r="I763" s="126">
        <f t="shared" si="203"/>
        <v>99.022395340371318</v>
      </c>
      <c r="J763" s="126">
        <f t="shared" si="204"/>
        <v>99.022395340371318</v>
      </c>
    </row>
    <row r="764" spans="1:10" s="3" customFormat="1">
      <c r="A764" s="36" t="s">
        <v>970</v>
      </c>
      <c r="B764" s="34" t="s">
        <v>968</v>
      </c>
      <c r="C764" s="124">
        <v>20000</v>
      </c>
      <c r="D764" s="125"/>
      <c r="E764" s="126">
        <f t="shared" si="205"/>
        <v>20000</v>
      </c>
      <c r="F764" s="124">
        <v>19907.66</v>
      </c>
      <c r="G764" s="125"/>
      <c r="H764" s="126">
        <f t="shared" si="202"/>
        <v>19907.66</v>
      </c>
      <c r="I764" s="126">
        <f t="shared" si="203"/>
        <v>99.538300000000007</v>
      </c>
      <c r="J764" s="126">
        <f t="shared" si="204"/>
        <v>99.538300000000007</v>
      </c>
    </row>
    <row r="765" spans="1:10" s="3" customFormat="1">
      <c r="A765" s="36" t="s">
        <v>978</v>
      </c>
      <c r="B765" s="34" t="s">
        <v>977</v>
      </c>
      <c r="C765" s="124">
        <v>35000</v>
      </c>
      <c r="D765" s="125"/>
      <c r="E765" s="126">
        <f t="shared" si="205"/>
        <v>35000</v>
      </c>
      <c r="F765" s="124">
        <v>34816.39</v>
      </c>
      <c r="G765" s="125"/>
      <c r="H765" s="126">
        <f t="shared" si="202"/>
        <v>34816.39</v>
      </c>
      <c r="I765" s="126">
        <f t="shared" si="203"/>
        <v>99.475400000000008</v>
      </c>
      <c r="J765" s="126">
        <f t="shared" si="204"/>
        <v>99.475400000000008</v>
      </c>
    </row>
    <row r="766" spans="1:10" s="3" customFormat="1">
      <c r="A766" s="176" t="s">
        <v>976</v>
      </c>
      <c r="B766" s="175" t="s">
        <v>975</v>
      </c>
      <c r="C766" s="124">
        <v>5000</v>
      </c>
      <c r="D766" s="125"/>
      <c r="E766" s="126">
        <f t="shared" si="205"/>
        <v>5000</v>
      </c>
      <c r="F766" s="124">
        <v>5000</v>
      </c>
      <c r="G766" s="125"/>
      <c r="H766" s="126">
        <f>SUM(F766:G766)</f>
        <v>5000</v>
      </c>
      <c r="I766" s="126">
        <f t="shared" si="195"/>
        <v>100</v>
      </c>
      <c r="J766" s="126">
        <f t="shared" si="194"/>
        <v>100</v>
      </c>
    </row>
    <row r="767" spans="1:10" s="3" customFormat="1">
      <c r="A767" s="41" t="s">
        <v>619</v>
      </c>
      <c r="B767" s="34" t="s">
        <v>618</v>
      </c>
      <c r="C767" s="124">
        <v>42500</v>
      </c>
      <c r="D767" s="125"/>
      <c r="E767" s="126">
        <f t="shared" si="205"/>
        <v>42500</v>
      </c>
      <c r="F767" s="124">
        <v>42500</v>
      </c>
      <c r="G767" s="125"/>
      <c r="H767" s="126">
        <f>SUM(F767:G767)</f>
        <v>42500</v>
      </c>
      <c r="I767" s="126">
        <f t="shared" si="195"/>
        <v>100</v>
      </c>
      <c r="J767" s="126">
        <f t="shared" si="194"/>
        <v>100</v>
      </c>
    </row>
    <row r="768" spans="1:10" s="3" customFormat="1">
      <c r="A768" s="36" t="s">
        <v>346</v>
      </c>
      <c r="B768" s="34" t="s">
        <v>123</v>
      </c>
      <c r="C768" s="124">
        <v>84200</v>
      </c>
      <c r="D768" s="126"/>
      <c r="E768" s="126">
        <f t="shared" si="205"/>
        <v>84200</v>
      </c>
      <c r="F768" s="126">
        <v>84086.99</v>
      </c>
      <c r="G768" s="126"/>
      <c r="H768" s="126">
        <f>SUM(F768:G768)</f>
        <v>84086.99</v>
      </c>
      <c r="I768" s="126">
        <f t="shared" si="195"/>
        <v>99.865783847981007</v>
      </c>
      <c r="J768" s="126">
        <f t="shared" si="194"/>
        <v>99.865783847981007</v>
      </c>
    </row>
    <row r="769" spans="1:10" s="3" customFormat="1" ht="12.75" customHeight="1">
      <c r="A769" s="41" t="s">
        <v>763</v>
      </c>
      <c r="B769" s="34" t="s">
        <v>124</v>
      </c>
      <c r="C769" s="124">
        <v>72400</v>
      </c>
      <c r="D769" s="126"/>
      <c r="E769" s="126">
        <f>SUM(C769:D769)</f>
        <v>72400</v>
      </c>
      <c r="F769" s="126">
        <v>72400</v>
      </c>
      <c r="G769" s="126"/>
      <c r="H769" s="126">
        <f>SUM(F769:G769)</f>
        <v>72400</v>
      </c>
      <c r="I769" s="126">
        <f t="shared" si="195"/>
        <v>100</v>
      </c>
      <c r="J769" s="126">
        <f t="shared" si="194"/>
        <v>100</v>
      </c>
    </row>
    <row r="770" spans="1:10" s="3" customFormat="1" ht="6" customHeight="1">
      <c r="A770" s="41"/>
      <c r="B770" s="34"/>
      <c r="C770" s="126"/>
      <c r="D770" s="126"/>
      <c r="E770" s="126"/>
      <c r="F770" s="126"/>
      <c r="G770" s="126"/>
      <c r="H770" s="126"/>
      <c r="I770" s="126" t="str">
        <f t="shared" si="195"/>
        <v/>
      </c>
      <c r="J770" s="126" t="str">
        <f t="shared" si="194"/>
        <v/>
      </c>
    </row>
    <row r="771" spans="1:10" s="11" customFormat="1" ht="15" customHeight="1">
      <c r="A771" s="47" t="s">
        <v>193</v>
      </c>
      <c r="B771" s="50" t="s">
        <v>242</v>
      </c>
      <c r="C771" s="134">
        <f>SUM(C773:C779)</f>
        <v>6591674.7199999997</v>
      </c>
      <c r="D771" s="134">
        <f>SUM(D773:D779)</f>
        <v>0</v>
      </c>
      <c r="E771" s="127">
        <f t="shared" ref="E771:E779" si="206">SUM(C771:D771)</f>
        <v>6591674.7199999997</v>
      </c>
      <c r="F771" s="134">
        <f>SUM(F773:F779)</f>
        <v>6347826.2000000002</v>
      </c>
      <c r="G771" s="134">
        <f>SUM(G773:G779)</f>
        <v>0</v>
      </c>
      <c r="H771" s="127">
        <f t="shared" ref="H771:H779" si="207">SUM(F771:G771)</f>
        <v>6347826.2000000002</v>
      </c>
      <c r="I771" s="127">
        <f t="shared" si="195"/>
        <v>96.30065908349313</v>
      </c>
      <c r="J771" s="127">
        <f t="shared" si="194"/>
        <v>96.30065908349313</v>
      </c>
    </row>
    <row r="772" spans="1:10" s="3" customFormat="1" hidden="1">
      <c r="A772" s="36" t="s">
        <v>244</v>
      </c>
      <c r="B772" s="53"/>
      <c r="C772" s="126">
        <f>SUM(C773:C779)</f>
        <v>6591674.7199999997</v>
      </c>
      <c r="D772" s="126">
        <f>SUM(D773:D779)</f>
        <v>0</v>
      </c>
      <c r="E772" s="126">
        <f t="shared" si="206"/>
        <v>6591674.7199999997</v>
      </c>
      <c r="F772" s="126">
        <f>SUM(F773:F779)</f>
        <v>6347826.2000000002</v>
      </c>
      <c r="G772" s="126">
        <f>SUM(G773:G779)</f>
        <v>0</v>
      </c>
      <c r="H772" s="126">
        <f t="shared" si="207"/>
        <v>6347826.2000000002</v>
      </c>
      <c r="I772" s="126">
        <f t="shared" si="195"/>
        <v>96.30065908349313</v>
      </c>
      <c r="J772" s="126">
        <f t="shared" si="194"/>
        <v>96.30065908349313</v>
      </c>
    </row>
    <row r="773" spans="1:10" s="7" customFormat="1">
      <c r="A773" s="36" t="s">
        <v>152</v>
      </c>
      <c r="B773" s="34" t="s">
        <v>390</v>
      </c>
      <c r="C773" s="124">
        <v>6273005</v>
      </c>
      <c r="D773" s="124"/>
      <c r="E773" s="126">
        <f t="shared" si="206"/>
        <v>6273005</v>
      </c>
      <c r="F773" s="126">
        <v>6037611.96</v>
      </c>
      <c r="G773" s="126"/>
      <c r="H773" s="126">
        <f t="shared" si="207"/>
        <v>6037611.96</v>
      </c>
      <c r="I773" s="126">
        <f t="shared" si="195"/>
        <v>96.247523475591052</v>
      </c>
      <c r="J773" s="126">
        <f t="shared" si="194"/>
        <v>96.247523475591052</v>
      </c>
    </row>
    <row r="774" spans="1:10" s="7" customFormat="1">
      <c r="A774" s="36" t="s">
        <v>991</v>
      </c>
      <c r="B774" s="34" t="s">
        <v>934</v>
      </c>
      <c r="C774" s="124">
        <v>7139.5</v>
      </c>
      <c r="D774" s="124"/>
      <c r="E774" s="126">
        <f t="shared" si="206"/>
        <v>7139.5</v>
      </c>
      <c r="F774" s="126">
        <v>3567.35</v>
      </c>
      <c r="G774" s="126"/>
      <c r="H774" s="126">
        <f t="shared" ref="H774" si="208">SUM(F774:G774)</f>
        <v>3567.35</v>
      </c>
      <c r="I774" s="126">
        <f t="shared" ref="I774" si="209">IF(C774&lt;&gt;0,IF(F774&lt;&gt;0,F774/C774*100,""),"")</f>
        <v>49.966384200574268</v>
      </c>
      <c r="J774" s="126">
        <f t="shared" ref="J774" si="210">IF(E774&lt;&gt;0,IF(H774&lt;&gt;0,H774/E774*100,""),"")</f>
        <v>49.966384200574268</v>
      </c>
    </row>
    <row r="775" spans="1:10" s="7" customFormat="1">
      <c r="A775" s="36" t="s">
        <v>339</v>
      </c>
      <c r="B775" s="34" t="s">
        <v>389</v>
      </c>
      <c r="C775" s="124">
        <v>110980.22</v>
      </c>
      <c r="D775" s="124"/>
      <c r="E775" s="126">
        <f t="shared" si="206"/>
        <v>110980.22</v>
      </c>
      <c r="F775" s="126">
        <v>107893.53</v>
      </c>
      <c r="G775" s="126"/>
      <c r="H775" s="126">
        <f t="shared" si="207"/>
        <v>107893.53</v>
      </c>
      <c r="I775" s="126">
        <f t="shared" si="195"/>
        <v>97.218702576008582</v>
      </c>
      <c r="J775" s="126">
        <f t="shared" si="194"/>
        <v>97.218702576008582</v>
      </c>
    </row>
    <row r="776" spans="1:10" s="7" customFormat="1">
      <c r="A776" s="36" t="s">
        <v>970</v>
      </c>
      <c r="B776" s="34" t="s">
        <v>968</v>
      </c>
      <c r="C776" s="124">
        <v>32000</v>
      </c>
      <c r="D776" s="124"/>
      <c r="E776" s="126">
        <f t="shared" si="206"/>
        <v>32000</v>
      </c>
      <c r="F776" s="126">
        <v>32000</v>
      </c>
      <c r="G776" s="126"/>
      <c r="H776" s="126">
        <f>SUM(F776:G776)</f>
        <v>32000</v>
      </c>
      <c r="I776" s="126">
        <f t="shared" si="195"/>
        <v>100</v>
      </c>
      <c r="J776" s="126">
        <f t="shared" si="194"/>
        <v>100</v>
      </c>
    </row>
    <row r="777" spans="1:10" s="7" customFormat="1">
      <c r="A777" s="41" t="s">
        <v>330</v>
      </c>
      <c r="B777" s="34" t="s">
        <v>388</v>
      </c>
      <c r="C777" s="124">
        <v>43750</v>
      </c>
      <c r="D777" s="124"/>
      <c r="E777" s="126">
        <f t="shared" si="206"/>
        <v>43750</v>
      </c>
      <c r="F777" s="126">
        <v>43750</v>
      </c>
      <c r="G777" s="126"/>
      <c r="H777" s="126">
        <f>SUM(F777:G777)</f>
        <v>43750</v>
      </c>
      <c r="I777" s="126">
        <f t="shared" si="195"/>
        <v>100</v>
      </c>
      <c r="J777" s="126">
        <f t="shared" si="194"/>
        <v>100</v>
      </c>
    </row>
    <row r="778" spans="1:10" s="7" customFormat="1">
      <c r="A778" s="41" t="s">
        <v>619</v>
      </c>
      <c r="B778" s="34" t="s">
        <v>618</v>
      </c>
      <c r="C778" s="124">
        <v>113800</v>
      </c>
      <c r="D778" s="124"/>
      <c r="E778" s="126">
        <f t="shared" si="206"/>
        <v>113800</v>
      </c>
      <c r="F778" s="126">
        <v>113738.16</v>
      </c>
      <c r="G778" s="126"/>
      <c r="H778" s="126">
        <f t="shared" si="207"/>
        <v>113738.16</v>
      </c>
      <c r="I778" s="126">
        <f t="shared" si="195"/>
        <v>99.945659050966611</v>
      </c>
      <c r="J778" s="126">
        <f t="shared" si="194"/>
        <v>99.945659050966611</v>
      </c>
    </row>
    <row r="779" spans="1:10" s="7" customFormat="1">
      <c r="A779" s="36" t="s">
        <v>346</v>
      </c>
      <c r="B779" s="34" t="s">
        <v>123</v>
      </c>
      <c r="C779" s="124">
        <v>11000</v>
      </c>
      <c r="D779" s="124"/>
      <c r="E779" s="126">
        <f t="shared" si="206"/>
        <v>11000</v>
      </c>
      <c r="F779" s="126">
        <v>9265.2000000000007</v>
      </c>
      <c r="G779" s="126"/>
      <c r="H779" s="126">
        <f t="shared" si="207"/>
        <v>9265.2000000000007</v>
      </c>
      <c r="I779" s="126">
        <f t="shared" si="195"/>
        <v>84.229090909090914</v>
      </c>
      <c r="J779" s="126">
        <f t="shared" si="194"/>
        <v>84.229090909090914</v>
      </c>
    </row>
    <row r="780" spans="1:10" s="7" customFormat="1" ht="6" customHeight="1">
      <c r="A780" s="36"/>
      <c r="B780" s="34"/>
      <c r="C780" s="126"/>
      <c r="D780" s="126"/>
      <c r="E780" s="126"/>
      <c r="F780" s="126"/>
      <c r="G780" s="126"/>
      <c r="H780" s="126"/>
      <c r="I780" s="126" t="str">
        <f t="shared" si="195"/>
        <v/>
      </c>
      <c r="J780" s="126" t="str">
        <f t="shared" si="194"/>
        <v/>
      </c>
    </row>
    <row r="781" spans="1:10" s="3" customFormat="1" ht="15" customHeight="1">
      <c r="A781" s="47" t="s">
        <v>705</v>
      </c>
      <c r="B781" s="50" t="s">
        <v>242</v>
      </c>
      <c r="C781" s="134">
        <f>SUM(C783:C791)</f>
        <v>7342747.25</v>
      </c>
      <c r="D781" s="134">
        <f>SUM(D783:D783)</f>
        <v>0</v>
      </c>
      <c r="E781" s="127">
        <f t="shared" ref="E781:E789" si="211">SUM(C781:D781)</f>
        <v>7342747.25</v>
      </c>
      <c r="F781" s="134">
        <f>SUM(F783:F791)</f>
        <v>7318630.3100000005</v>
      </c>
      <c r="G781" s="134">
        <f>SUM(G783:G783)</f>
        <v>0</v>
      </c>
      <c r="H781" s="127">
        <f>SUM(F781:G781)</f>
        <v>7318630.3100000005</v>
      </c>
      <c r="I781" s="127">
        <f t="shared" si="195"/>
        <v>99.671554267375882</v>
      </c>
      <c r="J781" s="127">
        <f t="shared" si="194"/>
        <v>99.671554267375882</v>
      </c>
    </row>
    <row r="782" spans="1:10" s="3" customFormat="1" ht="12.95" customHeight="1">
      <c r="A782" s="41" t="s">
        <v>244</v>
      </c>
      <c r="B782" s="40"/>
      <c r="C782" s="129">
        <f>SUM(C783:C790)</f>
        <v>7072747.25</v>
      </c>
      <c r="D782" s="129"/>
      <c r="E782" s="126">
        <f t="shared" si="211"/>
        <v>7072747.25</v>
      </c>
      <c r="F782" s="129">
        <f>SUM(F783:F790)</f>
        <v>7048630.3100000005</v>
      </c>
      <c r="G782" s="129"/>
      <c r="H782" s="126">
        <f>SUM(F782:G782)</f>
        <v>7048630.3100000005</v>
      </c>
      <c r="I782" s="126">
        <f t="shared" si="195"/>
        <v>99.659015950273073</v>
      </c>
      <c r="J782" s="126">
        <f t="shared" si="194"/>
        <v>99.659015950273073</v>
      </c>
    </row>
    <row r="783" spans="1:10" s="3" customFormat="1" ht="12.95" customHeight="1">
      <c r="A783" s="36" t="s">
        <v>152</v>
      </c>
      <c r="B783" s="34" t="s">
        <v>390</v>
      </c>
      <c r="C783" s="124">
        <v>6593855</v>
      </c>
      <c r="D783" s="126"/>
      <c r="E783" s="126">
        <f t="shared" si="211"/>
        <v>6593855</v>
      </c>
      <c r="F783" s="126">
        <v>6570360.54</v>
      </c>
      <c r="G783" s="126"/>
      <c r="H783" s="126">
        <f>SUM(F783:G783)</f>
        <v>6570360.54</v>
      </c>
      <c r="I783" s="126">
        <f t="shared" si="195"/>
        <v>99.643691588607879</v>
      </c>
      <c r="J783" s="126">
        <f t="shared" si="194"/>
        <v>99.643691588607879</v>
      </c>
    </row>
    <row r="784" spans="1:10" s="3" customFormat="1" ht="12.95" customHeight="1">
      <c r="A784" s="36" t="s">
        <v>991</v>
      </c>
      <c r="B784" s="34" t="s">
        <v>934</v>
      </c>
      <c r="C784" s="124">
        <v>4909.49</v>
      </c>
      <c r="D784" s="126"/>
      <c r="E784" s="126">
        <f t="shared" si="211"/>
        <v>4909.49</v>
      </c>
      <c r="F784" s="126">
        <v>4909.49</v>
      </c>
      <c r="G784" s="126"/>
      <c r="H784" s="126">
        <f t="shared" ref="H784:H787" si="212">SUM(F784:G784)</f>
        <v>4909.49</v>
      </c>
      <c r="I784" s="126">
        <f t="shared" ref="I784:I787" si="213">IF(C784&lt;&gt;0,IF(F784&lt;&gt;0,F784/C784*100,""),"")</f>
        <v>100</v>
      </c>
      <c r="J784" s="126">
        <f t="shared" ref="J784:J787" si="214">IF(E784&lt;&gt;0,IF(H784&lt;&gt;0,H784/E784*100,""),"")</f>
        <v>100</v>
      </c>
    </row>
    <row r="785" spans="1:10" s="3" customFormat="1" ht="12.95" customHeight="1">
      <c r="A785" s="36" t="s">
        <v>339</v>
      </c>
      <c r="B785" s="34" t="s">
        <v>389</v>
      </c>
      <c r="C785" s="124">
        <v>101462.76</v>
      </c>
      <c r="D785" s="126"/>
      <c r="E785" s="126">
        <f t="shared" si="211"/>
        <v>101462.76</v>
      </c>
      <c r="F785" s="126">
        <v>101063.8</v>
      </c>
      <c r="G785" s="126"/>
      <c r="H785" s="126">
        <f t="shared" si="212"/>
        <v>101063.8</v>
      </c>
      <c r="I785" s="126">
        <f t="shared" si="213"/>
        <v>99.606791693819503</v>
      </c>
      <c r="J785" s="126">
        <f t="shared" si="214"/>
        <v>99.606791693819503</v>
      </c>
    </row>
    <row r="786" spans="1:10" s="3" customFormat="1" ht="12.95" customHeight="1">
      <c r="A786" s="36" t="s">
        <v>970</v>
      </c>
      <c r="B786" s="34" t="s">
        <v>968</v>
      </c>
      <c r="C786" s="124">
        <v>25000</v>
      </c>
      <c r="D786" s="126"/>
      <c r="E786" s="126">
        <f t="shared" si="211"/>
        <v>25000</v>
      </c>
      <c r="F786" s="126">
        <v>25000</v>
      </c>
      <c r="G786" s="126"/>
      <c r="H786" s="126">
        <f t="shared" si="212"/>
        <v>25000</v>
      </c>
      <c r="I786" s="126">
        <f t="shared" si="213"/>
        <v>100</v>
      </c>
      <c r="J786" s="126">
        <f t="shared" si="214"/>
        <v>100</v>
      </c>
    </row>
    <row r="787" spans="1:10" s="3" customFormat="1" ht="12.95" customHeight="1">
      <c r="A787" s="36" t="s">
        <v>979</v>
      </c>
      <c r="B787" s="34" t="s">
        <v>839</v>
      </c>
      <c r="C787" s="124">
        <v>25000</v>
      </c>
      <c r="D787" s="126"/>
      <c r="E787" s="126">
        <f t="shared" si="211"/>
        <v>25000</v>
      </c>
      <c r="F787" s="126">
        <v>25000</v>
      </c>
      <c r="G787" s="126"/>
      <c r="H787" s="126">
        <f t="shared" si="212"/>
        <v>25000</v>
      </c>
      <c r="I787" s="126">
        <f t="shared" si="213"/>
        <v>100</v>
      </c>
      <c r="J787" s="126">
        <f t="shared" si="214"/>
        <v>100</v>
      </c>
    </row>
    <row r="788" spans="1:10" s="3" customFormat="1" ht="12.95" customHeight="1">
      <c r="A788" s="36" t="s">
        <v>978</v>
      </c>
      <c r="B788" s="34" t="s">
        <v>977</v>
      </c>
      <c r="C788" s="124">
        <v>30020</v>
      </c>
      <c r="D788" s="126"/>
      <c r="E788" s="126">
        <f t="shared" si="211"/>
        <v>30020</v>
      </c>
      <c r="F788" s="126">
        <v>30020</v>
      </c>
      <c r="G788" s="126"/>
      <c r="H788" s="126">
        <f t="shared" ref="H788:H792" si="215">SUM(F788:G788)</f>
        <v>30020</v>
      </c>
      <c r="I788" s="126">
        <f t="shared" si="195"/>
        <v>100</v>
      </c>
      <c r="J788" s="126">
        <f t="shared" si="194"/>
        <v>100</v>
      </c>
    </row>
    <row r="789" spans="1:10" s="3" customFormat="1" ht="12.95" customHeight="1">
      <c r="A789" s="41" t="s">
        <v>619</v>
      </c>
      <c r="B789" s="34" t="s">
        <v>618</v>
      </c>
      <c r="C789" s="124">
        <v>278000</v>
      </c>
      <c r="D789" s="126"/>
      <c r="E789" s="126">
        <f t="shared" si="211"/>
        <v>278000</v>
      </c>
      <c r="F789" s="126">
        <v>277999.99</v>
      </c>
      <c r="G789" s="126"/>
      <c r="H789" s="126">
        <f t="shared" si="215"/>
        <v>277999.99</v>
      </c>
      <c r="I789" s="126">
        <f t="shared" si="195"/>
        <v>99.999996402877699</v>
      </c>
      <c r="J789" s="126">
        <f t="shared" si="194"/>
        <v>99.999996402877699</v>
      </c>
    </row>
    <row r="790" spans="1:10" s="3" customFormat="1" ht="12.95" customHeight="1">
      <c r="A790" s="36" t="s">
        <v>346</v>
      </c>
      <c r="B790" s="34" t="s">
        <v>123</v>
      </c>
      <c r="C790" s="124">
        <v>14500</v>
      </c>
      <c r="D790" s="126"/>
      <c r="E790" s="126">
        <f>SUM(C790:D790)</f>
        <v>14500</v>
      </c>
      <c r="F790" s="126">
        <v>14276.49</v>
      </c>
      <c r="G790" s="126"/>
      <c r="H790" s="126">
        <f t="shared" si="215"/>
        <v>14276.49</v>
      </c>
      <c r="I790" s="126">
        <f t="shared" si="195"/>
        <v>98.458551724137934</v>
      </c>
      <c r="J790" s="126">
        <f t="shared" si="194"/>
        <v>98.458551724137934</v>
      </c>
    </row>
    <row r="791" spans="1:10" s="3" customFormat="1" ht="12.95" customHeight="1">
      <c r="A791" s="36" t="s">
        <v>763</v>
      </c>
      <c r="B791" s="34" t="s">
        <v>124</v>
      </c>
      <c r="C791" s="124">
        <v>270000</v>
      </c>
      <c r="D791" s="126"/>
      <c r="E791" s="126">
        <f>SUM(C791:D791)</f>
        <v>270000</v>
      </c>
      <c r="F791" s="126">
        <v>270000</v>
      </c>
      <c r="G791" s="126"/>
      <c r="H791" s="126">
        <f t="shared" si="215"/>
        <v>270000</v>
      </c>
      <c r="I791" s="126">
        <f t="shared" si="195"/>
        <v>100</v>
      </c>
      <c r="J791" s="126">
        <f t="shared" si="194"/>
        <v>100</v>
      </c>
    </row>
    <row r="792" spans="1:10" s="7" customFormat="1" ht="6" customHeight="1">
      <c r="A792" s="315"/>
      <c r="B792" s="222"/>
      <c r="C792" s="223"/>
      <c r="D792" s="223"/>
      <c r="E792" s="223"/>
      <c r="F792" s="223"/>
      <c r="G792" s="223"/>
      <c r="H792" s="223">
        <f t="shared" si="215"/>
        <v>0</v>
      </c>
      <c r="I792" s="223" t="str">
        <f t="shared" si="195"/>
        <v/>
      </c>
      <c r="J792" s="223" t="str">
        <f t="shared" si="194"/>
        <v/>
      </c>
    </row>
    <row r="793" spans="1:10" s="23" customFormat="1" ht="17.25" customHeight="1">
      <c r="A793" s="235" t="s">
        <v>194</v>
      </c>
      <c r="B793" s="239" t="s">
        <v>242</v>
      </c>
      <c r="C793" s="131">
        <f>SUM(C795:C802)</f>
        <v>5784921.4199999999</v>
      </c>
      <c r="D793" s="131">
        <f>SUM(D795:D802)</f>
        <v>0</v>
      </c>
      <c r="E793" s="131">
        <f t="shared" ref="E793:E802" si="216">SUM(C793:D793)</f>
        <v>5784921.4199999999</v>
      </c>
      <c r="F793" s="131">
        <f>SUM(F795:F802)</f>
        <v>5717522.4199999999</v>
      </c>
      <c r="G793" s="131">
        <f>SUM(G795:G802)</f>
        <v>0</v>
      </c>
      <c r="H793" s="131">
        <f t="shared" ref="H793:H795" si="217">SUM(F793:G793)</f>
        <v>5717522.4199999999</v>
      </c>
      <c r="I793" s="131">
        <f t="shared" si="195"/>
        <v>98.834919351419643</v>
      </c>
      <c r="J793" s="131">
        <f t="shared" si="194"/>
        <v>98.834919351419643</v>
      </c>
    </row>
    <row r="794" spans="1:10" s="23" customFormat="1" ht="4.5" hidden="1" customHeight="1">
      <c r="A794" s="36" t="s">
        <v>244</v>
      </c>
      <c r="B794" s="282"/>
      <c r="C794" s="124">
        <f>SUM(C795:C802)</f>
        <v>5784921.4199999999</v>
      </c>
      <c r="D794" s="263"/>
      <c r="E794" s="126">
        <f t="shared" si="216"/>
        <v>5784921.4199999999</v>
      </c>
      <c r="F794" s="124">
        <f>SUM(F795:F802)</f>
        <v>5717522.4199999999</v>
      </c>
      <c r="G794" s="263"/>
      <c r="H794" s="126">
        <f t="shared" si="217"/>
        <v>5717522.4199999999</v>
      </c>
      <c r="I794" s="126">
        <f t="shared" si="195"/>
        <v>98.834919351419643</v>
      </c>
      <c r="J794" s="126">
        <f t="shared" si="194"/>
        <v>98.834919351419643</v>
      </c>
    </row>
    <row r="795" spans="1:10" s="23" customFormat="1">
      <c r="A795" s="36" t="s">
        <v>152</v>
      </c>
      <c r="B795" s="34" t="s">
        <v>390</v>
      </c>
      <c r="C795" s="124">
        <v>5517260</v>
      </c>
      <c r="D795" s="263"/>
      <c r="E795" s="126">
        <f t="shared" si="216"/>
        <v>5517260</v>
      </c>
      <c r="F795" s="124">
        <v>5450685.29</v>
      </c>
      <c r="G795" s="263"/>
      <c r="H795" s="126">
        <f t="shared" si="217"/>
        <v>5450685.29</v>
      </c>
      <c r="I795" s="126">
        <f t="shared" si="195"/>
        <v>98.7933374537361</v>
      </c>
      <c r="J795" s="126">
        <f t="shared" si="194"/>
        <v>98.7933374537361</v>
      </c>
    </row>
    <row r="796" spans="1:10" s="23" customFormat="1">
      <c r="A796" s="36" t="s">
        <v>991</v>
      </c>
      <c r="B796" s="34" t="s">
        <v>934</v>
      </c>
      <c r="C796" s="124">
        <v>2620.64</v>
      </c>
      <c r="D796" s="263"/>
      <c r="E796" s="126">
        <f t="shared" si="216"/>
        <v>2620.64</v>
      </c>
      <c r="F796" s="124">
        <v>2620.64</v>
      </c>
      <c r="G796" s="263"/>
      <c r="H796" s="126">
        <f t="shared" ref="H796:H802" si="218">SUM(F796:G796)</f>
        <v>2620.64</v>
      </c>
      <c r="I796" s="126">
        <f t="shared" ref="I796:I802" si="219">IF(C796&lt;&gt;0,IF(F796&lt;&gt;0,F796/C796*100,""),"")</f>
        <v>100</v>
      </c>
      <c r="J796" s="126">
        <f t="shared" ref="J796:J802" si="220">IF(E796&lt;&gt;0,IF(H796&lt;&gt;0,H796/E796*100,""),"")</f>
        <v>100</v>
      </c>
    </row>
    <row r="797" spans="1:10" s="23" customFormat="1">
      <c r="A797" s="36" t="s">
        <v>9</v>
      </c>
      <c r="B797" s="34" t="s">
        <v>6</v>
      </c>
      <c r="C797" s="124">
        <v>4000</v>
      </c>
      <c r="D797" s="263"/>
      <c r="E797" s="126">
        <f t="shared" si="216"/>
        <v>4000</v>
      </c>
      <c r="F797" s="124">
        <v>4000</v>
      </c>
      <c r="G797" s="263"/>
      <c r="H797" s="126">
        <f t="shared" si="218"/>
        <v>4000</v>
      </c>
      <c r="I797" s="126">
        <f t="shared" si="219"/>
        <v>100</v>
      </c>
      <c r="J797" s="126">
        <f t="shared" si="220"/>
        <v>100</v>
      </c>
    </row>
    <row r="798" spans="1:10" s="7" customFormat="1">
      <c r="A798" s="41" t="s">
        <v>339</v>
      </c>
      <c r="B798" s="34" t="s">
        <v>389</v>
      </c>
      <c r="C798" s="124">
        <v>82977.78</v>
      </c>
      <c r="D798" s="126"/>
      <c r="E798" s="126">
        <f t="shared" si="216"/>
        <v>82977.78</v>
      </c>
      <c r="F798" s="126">
        <v>82271.03</v>
      </c>
      <c r="G798" s="126"/>
      <c r="H798" s="126">
        <f t="shared" si="218"/>
        <v>82271.03</v>
      </c>
      <c r="I798" s="126">
        <f t="shared" si="219"/>
        <v>99.148265957464758</v>
      </c>
      <c r="J798" s="126">
        <f t="shared" si="220"/>
        <v>99.148265957464758</v>
      </c>
    </row>
    <row r="799" spans="1:10" s="7" customFormat="1">
      <c r="A799" s="36" t="s">
        <v>970</v>
      </c>
      <c r="B799" s="34" t="s">
        <v>968</v>
      </c>
      <c r="C799" s="124">
        <v>4600</v>
      </c>
      <c r="D799" s="126"/>
      <c r="E799" s="126">
        <f t="shared" si="216"/>
        <v>4600</v>
      </c>
      <c r="F799" s="126">
        <v>4600</v>
      </c>
      <c r="G799" s="126"/>
      <c r="H799" s="126">
        <f t="shared" si="218"/>
        <v>4600</v>
      </c>
      <c r="I799" s="126">
        <f t="shared" si="219"/>
        <v>100</v>
      </c>
      <c r="J799" s="126">
        <f t="shared" si="220"/>
        <v>100</v>
      </c>
    </row>
    <row r="800" spans="1:10" s="7" customFormat="1">
      <c r="A800" s="41" t="s">
        <v>619</v>
      </c>
      <c r="B800" s="34" t="s">
        <v>618</v>
      </c>
      <c r="C800" s="124">
        <f>53463+9000</f>
        <v>62463</v>
      </c>
      <c r="D800" s="126"/>
      <c r="E800" s="126">
        <f t="shared" si="216"/>
        <v>62463</v>
      </c>
      <c r="F800" s="126">
        <v>62439.16</v>
      </c>
      <c r="G800" s="126"/>
      <c r="H800" s="126">
        <f t="shared" si="218"/>
        <v>62439.16</v>
      </c>
      <c r="I800" s="126">
        <f t="shared" si="219"/>
        <v>99.961833405375984</v>
      </c>
      <c r="J800" s="126">
        <f t="shared" si="220"/>
        <v>99.961833405375984</v>
      </c>
    </row>
    <row r="801" spans="1:10" s="7" customFormat="1">
      <c r="A801" s="176" t="s">
        <v>976</v>
      </c>
      <c r="B801" s="175" t="s">
        <v>975</v>
      </c>
      <c r="C801" s="124">
        <v>5000</v>
      </c>
      <c r="D801" s="126"/>
      <c r="E801" s="126">
        <f t="shared" si="216"/>
        <v>5000</v>
      </c>
      <c r="F801" s="126">
        <v>5000</v>
      </c>
      <c r="G801" s="126"/>
      <c r="H801" s="126">
        <f t="shared" si="218"/>
        <v>5000</v>
      </c>
      <c r="I801" s="126">
        <f t="shared" si="219"/>
        <v>100</v>
      </c>
      <c r="J801" s="126">
        <f t="shared" si="220"/>
        <v>100</v>
      </c>
    </row>
    <row r="802" spans="1:10" s="23" customFormat="1">
      <c r="A802" s="36" t="s">
        <v>346</v>
      </c>
      <c r="B802" s="42" t="s">
        <v>123</v>
      </c>
      <c r="C802" s="126">
        <v>106000</v>
      </c>
      <c r="D802" s="263"/>
      <c r="E802" s="126">
        <f t="shared" si="216"/>
        <v>106000</v>
      </c>
      <c r="F802" s="124">
        <v>105906.3</v>
      </c>
      <c r="G802" s="263"/>
      <c r="H802" s="126">
        <f t="shared" si="218"/>
        <v>105906.3</v>
      </c>
      <c r="I802" s="126">
        <f t="shared" si="219"/>
        <v>99.911603773584915</v>
      </c>
      <c r="J802" s="126">
        <f t="shared" si="220"/>
        <v>99.911603773584915</v>
      </c>
    </row>
    <row r="803" spans="1:10" s="7" customFormat="1" ht="6" customHeight="1">
      <c r="A803" s="41"/>
      <c r="B803" s="42"/>
      <c r="C803" s="126"/>
      <c r="D803" s="126"/>
      <c r="E803" s="126"/>
      <c r="F803" s="126"/>
      <c r="G803" s="126"/>
      <c r="H803" s="126"/>
      <c r="I803" s="126" t="str">
        <f t="shared" si="195"/>
        <v/>
      </c>
      <c r="J803" s="126" t="str">
        <f t="shared" si="194"/>
        <v/>
      </c>
    </row>
    <row r="804" spans="1:10" s="11" customFormat="1" ht="12.75">
      <c r="A804" s="47" t="s">
        <v>314</v>
      </c>
      <c r="B804" s="50" t="s">
        <v>242</v>
      </c>
      <c r="C804" s="123">
        <f>SUM(C806:C812)</f>
        <v>11258173.92</v>
      </c>
      <c r="D804" s="123">
        <f>SUM(D806:D808)</f>
        <v>0</v>
      </c>
      <c r="E804" s="123">
        <f t="shared" ref="E804:E812" si="221">SUM(C804:D804)</f>
        <v>11258173.92</v>
      </c>
      <c r="F804" s="123">
        <f>SUM(F806:F812)</f>
        <v>10953845.409999996</v>
      </c>
      <c r="G804" s="123">
        <f>SUM(G806:G808)</f>
        <v>0</v>
      </c>
      <c r="H804" s="123">
        <f t="shared" ref="H804:H812" si="222">SUM(F804:G804)</f>
        <v>10953845.409999996</v>
      </c>
      <c r="I804" s="123">
        <f t="shared" si="195"/>
        <v>97.29682173892013</v>
      </c>
      <c r="J804" s="123">
        <f t="shared" ref="J804:J869" si="223">IF(E804&lt;&gt;0,IF(H804&lt;&gt;0,H804/E804*100,""),"")</f>
        <v>97.29682173892013</v>
      </c>
    </row>
    <row r="805" spans="1:10" s="7" customFormat="1" hidden="1">
      <c r="A805" s="41" t="s">
        <v>244</v>
      </c>
      <c r="B805" s="40"/>
      <c r="C805" s="126">
        <f>SUM(C806:C812)</f>
        <v>11258173.92</v>
      </c>
      <c r="D805" s="126"/>
      <c r="E805" s="126">
        <f t="shared" si="221"/>
        <v>11258173.92</v>
      </c>
      <c r="F805" s="126">
        <f>SUM(F806:F812)</f>
        <v>10953845.409999996</v>
      </c>
      <c r="G805" s="126"/>
      <c r="H805" s="126">
        <f t="shared" si="222"/>
        <v>10953845.409999996</v>
      </c>
      <c r="I805" s="126">
        <f t="shared" ref="I805:I870" si="224">IF(C805&lt;&gt;0,IF(F805&lt;&gt;0,F805/C805*100,""),"")</f>
        <v>97.29682173892013</v>
      </c>
      <c r="J805" s="126">
        <f t="shared" si="223"/>
        <v>97.29682173892013</v>
      </c>
    </row>
    <row r="806" spans="1:10" s="11" customFormat="1">
      <c r="A806" s="36" t="s">
        <v>152</v>
      </c>
      <c r="B806" s="34" t="s">
        <v>390</v>
      </c>
      <c r="C806" s="124">
        <v>10919846</v>
      </c>
      <c r="D806" s="125"/>
      <c r="E806" s="126">
        <f t="shared" si="221"/>
        <v>10919846</v>
      </c>
      <c r="F806" s="124">
        <v>10620876.029999999</v>
      </c>
      <c r="G806" s="125"/>
      <c r="H806" s="126">
        <f t="shared" si="222"/>
        <v>10620876.029999999</v>
      </c>
      <c r="I806" s="126">
        <f t="shared" si="224"/>
        <v>97.262141151074829</v>
      </c>
      <c r="J806" s="126">
        <f t="shared" si="223"/>
        <v>97.262141151074829</v>
      </c>
    </row>
    <row r="807" spans="1:10" s="11" customFormat="1">
      <c r="A807" s="36" t="s">
        <v>991</v>
      </c>
      <c r="B807" s="34" t="s">
        <v>934</v>
      </c>
      <c r="C807" s="124">
        <v>4714.5200000000004</v>
      </c>
      <c r="D807" s="125"/>
      <c r="E807" s="126">
        <f t="shared" si="221"/>
        <v>4714.5200000000004</v>
      </c>
      <c r="F807" s="124">
        <v>4443.43</v>
      </c>
      <c r="G807" s="125"/>
      <c r="H807" s="126">
        <f t="shared" ref="H807:H808" si="225">SUM(F807:G807)</f>
        <v>4443.43</v>
      </c>
      <c r="I807" s="126">
        <f t="shared" ref="I807:I808" si="226">IF(C807&lt;&gt;0,IF(F807&lt;&gt;0,F807/C807*100,""),"")</f>
        <v>94.249891823557846</v>
      </c>
      <c r="J807" s="126">
        <f t="shared" ref="J807:J808" si="227">IF(E807&lt;&gt;0,IF(H807&lt;&gt;0,H807/E807*100,""),"")</f>
        <v>94.249891823557846</v>
      </c>
    </row>
    <row r="808" spans="1:10" s="11" customFormat="1">
      <c r="A808" s="36" t="s">
        <v>339</v>
      </c>
      <c r="B808" s="34" t="s">
        <v>389</v>
      </c>
      <c r="C808" s="124">
        <v>150613.4</v>
      </c>
      <c r="D808" s="125"/>
      <c r="E808" s="126">
        <f t="shared" si="221"/>
        <v>150613.4</v>
      </c>
      <c r="F808" s="124">
        <v>145990.25</v>
      </c>
      <c r="G808" s="125"/>
      <c r="H808" s="126">
        <f t="shared" si="225"/>
        <v>145990.25</v>
      </c>
      <c r="I808" s="126">
        <f t="shared" si="226"/>
        <v>96.930452403305424</v>
      </c>
      <c r="J808" s="126">
        <f t="shared" si="227"/>
        <v>96.930452403305424</v>
      </c>
    </row>
    <row r="809" spans="1:10" s="11" customFormat="1">
      <c r="A809" s="36" t="s">
        <v>970</v>
      </c>
      <c r="B809" s="34" t="s">
        <v>968</v>
      </c>
      <c r="C809" s="124">
        <v>20000</v>
      </c>
      <c r="D809" s="125"/>
      <c r="E809" s="126">
        <f t="shared" si="221"/>
        <v>20000</v>
      </c>
      <c r="F809" s="124">
        <v>19973.099999999999</v>
      </c>
      <c r="G809" s="125"/>
      <c r="H809" s="126">
        <f>SUM(F809:G809)</f>
        <v>19973.099999999999</v>
      </c>
      <c r="I809" s="126">
        <f t="shared" si="224"/>
        <v>99.865499999999997</v>
      </c>
      <c r="J809" s="126">
        <f t="shared" si="223"/>
        <v>99.865499999999997</v>
      </c>
    </row>
    <row r="810" spans="1:10" s="11" customFormat="1">
      <c r="A810" s="36" t="s">
        <v>976</v>
      </c>
      <c r="B810" s="175" t="s">
        <v>975</v>
      </c>
      <c r="C810" s="124">
        <v>5000</v>
      </c>
      <c r="D810" s="125"/>
      <c r="E810" s="126">
        <f t="shared" si="221"/>
        <v>5000</v>
      </c>
      <c r="F810" s="124">
        <v>4924.1099999999997</v>
      </c>
      <c r="G810" s="125"/>
      <c r="H810" s="126">
        <f>SUM(F810:G810)</f>
        <v>4924.1099999999997</v>
      </c>
      <c r="I810" s="126">
        <f t="shared" si="224"/>
        <v>98.482199999999992</v>
      </c>
      <c r="J810" s="126">
        <f t="shared" si="223"/>
        <v>98.482199999999992</v>
      </c>
    </row>
    <row r="811" spans="1:10" s="11" customFormat="1">
      <c r="A811" s="41" t="s">
        <v>619</v>
      </c>
      <c r="B811" s="34" t="s">
        <v>618</v>
      </c>
      <c r="C811" s="124">
        <v>147000</v>
      </c>
      <c r="D811" s="125"/>
      <c r="E811" s="126">
        <f t="shared" si="221"/>
        <v>147000</v>
      </c>
      <c r="F811" s="124">
        <v>146920.45000000001</v>
      </c>
      <c r="G811" s="125"/>
      <c r="H811" s="126">
        <f t="shared" si="222"/>
        <v>146920.45000000001</v>
      </c>
      <c r="I811" s="126">
        <f t="shared" si="224"/>
        <v>99.945884353741505</v>
      </c>
      <c r="J811" s="126">
        <f t="shared" si="223"/>
        <v>99.945884353741505</v>
      </c>
    </row>
    <row r="812" spans="1:10" s="11" customFormat="1">
      <c r="A812" s="36" t="s">
        <v>346</v>
      </c>
      <c r="B812" s="34" t="s">
        <v>123</v>
      </c>
      <c r="C812" s="124">
        <v>11000</v>
      </c>
      <c r="D812" s="125"/>
      <c r="E812" s="126">
        <f t="shared" si="221"/>
        <v>11000</v>
      </c>
      <c r="F812" s="124">
        <v>10718.04</v>
      </c>
      <c r="G812" s="125"/>
      <c r="H812" s="126">
        <f t="shared" si="222"/>
        <v>10718.04</v>
      </c>
      <c r="I812" s="126">
        <f t="shared" si="224"/>
        <v>97.436727272727282</v>
      </c>
      <c r="J812" s="126">
        <f t="shared" si="223"/>
        <v>97.436727272727282</v>
      </c>
    </row>
    <row r="813" spans="1:10" s="11" customFormat="1" ht="6" customHeight="1">
      <c r="A813" s="36"/>
      <c r="B813" s="34"/>
      <c r="C813" s="124"/>
      <c r="D813" s="125"/>
      <c r="E813" s="126"/>
      <c r="F813" s="124"/>
      <c r="G813" s="125"/>
      <c r="H813" s="126"/>
      <c r="I813" s="126" t="str">
        <f t="shared" si="224"/>
        <v/>
      </c>
      <c r="J813" s="126" t="str">
        <f t="shared" si="223"/>
        <v/>
      </c>
    </row>
    <row r="814" spans="1:10" s="11" customFormat="1" ht="12.75">
      <c r="A814" s="47" t="s">
        <v>712</v>
      </c>
      <c r="B814" s="50" t="s">
        <v>242</v>
      </c>
      <c r="C814" s="123">
        <f>SUM(C816:C822)</f>
        <v>19431927.240000002</v>
      </c>
      <c r="D814" s="123">
        <f>SUM(D816:D818)</f>
        <v>0</v>
      </c>
      <c r="E814" s="123">
        <f t="shared" ref="E814:E820" si="228">SUM(C814:D814)</f>
        <v>19431927.240000002</v>
      </c>
      <c r="F814" s="123">
        <f>SUM(F816:F822)</f>
        <v>19254368.300000004</v>
      </c>
      <c r="G814" s="123">
        <f>SUM(G816:G818)</f>
        <v>0</v>
      </c>
      <c r="H814" s="123">
        <f t="shared" ref="H814:H820" si="229">SUM(F814:G814)</f>
        <v>19254368.300000004</v>
      </c>
      <c r="I814" s="123">
        <f t="shared" si="224"/>
        <v>99.086251518920378</v>
      </c>
      <c r="J814" s="123">
        <f t="shared" si="223"/>
        <v>99.086251518920378</v>
      </c>
    </row>
    <row r="815" spans="1:10" s="11" customFormat="1" hidden="1">
      <c r="A815" s="36" t="s">
        <v>244</v>
      </c>
      <c r="B815" s="111"/>
      <c r="C815" s="124">
        <f>SUM(C816:C822)</f>
        <v>19431927.240000002</v>
      </c>
      <c r="D815" s="125"/>
      <c r="E815" s="126">
        <f t="shared" si="228"/>
        <v>19431927.240000002</v>
      </c>
      <c r="F815" s="124">
        <f>SUM(F816:F822)</f>
        <v>19254368.300000004</v>
      </c>
      <c r="G815" s="125"/>
      <c r="H815" s="126">
        <f t="shared" si="229"/>
        <v>19254368.300000004</v>
      </c>
      <c r="I815" s="126">
        <f t="shared" si="224"/>
        <v>99.086251518920378</v>
      </c>
      <c r="J815" s="126">
        <f t="shared" si="223"/>
        <v>99.086251518920378</v>
      </c>
    </row>
    <row r="816" spans="1:10" s="11" customFormat="1">
      <c r="A816" s="36" t="s">
        <v>152</v>
      </c>
      <c r="B816" s="34" t="s">
        <v>390</v>
      </c>
      <c r="C816" s="124">
        <v>18231725</v>
      </c>
      <c r="D816" s="125"/>
      <c r="E816" s="126">
        <f t="shared" si="228"/>
        <v>18231725</v>
      </c>
      <c r="F816" s="124">
        <v>18060253.600000001</v>
      </c>
      <c r="G816" s="125"/>
      <c r="H816" s="126">
        <f t="shared" si="229"/>
        <v>18060253.600000001</v>
      </c>
      <c r="I816" s="126">
        <f t="shared" si="224"/>
        <v>99.059488885445575</v>
      </c>
      <c r="J816" s="126">
        <f t="shared" si="223"/>
        <v>99.059488885445575</v>
      </c>
    </row>
    <row r="817" spans="1:10" s="11" customFormat="1">
      <c r="A817" s="36" t="s">
        <v>991</v>
      </c>
      <c r="B817" s="34" t="s">
        <v>934</v>
      </c>
      <c r="C817" s="124">
        <v>11773.3</v>
      </c>
      <c r="D817" s="125"/>
      <c r="E817" s="126">
        <f t="shared" si="228"/>
        <v>11773.3</v>
      </c>
      <c r="F817" s="124">
        <v>11773.3</v>
      </c>
      <c r="G817" s="125"/>
      <c r="H817" s="126">
        <f t="shared" si="229"/>
        <v>11773.3</v>
      </c>
      <c r="I817" s="126">
        <f t="shared" si="224"/>
        <v>100</v>
      </c>
      <c r="J817" s="126">
        <f t="shared" si="223"/>
        <v>100</v>
      </c>
    </row>
    <row r="818" spans="1:10" s="11" customFormat="1">
      <c r="A818" s="36" t="s">
        <v>339</v>
      </c>
      <c r="B818" s="34" t="s">
        <v>389</v>
      </c>
      <c r="C818" s="124">
        <v>174378.94</v>
      </c>
      <c r="D818" s="125"/>
      <c r="E818" s="126">
        <f t="shared" si="228"/>
        <v>174378.94</v>
      </c>
      <c r="F818" s="124">
        <v>174322.62</v>
      </c>
      <c r="G818" s="125"/>
      <c r="H818" s="126">
        <f t="shared" si="229"/>
        <v>174322.62</v>
      </c>
      <c r="I818" s="126">
        <f t="shared" si="224"/>
        <v>99.967702521875637</v>
      </c>
      <c r="J818" s="126">
        <f t="shared" si="223"/>
        <v>99.967702521875637</v>
      </c>
    </row>
    <row r="819" spans="1:10" s="11" customFormat="1">
      <c r="A819" s="176" t="s">
        <v>993</v>
      </c>
      <c r="B819" s="175" t="s">
        <v>992</v>
      </c>
      <c r="C819" s="124">
        <v>4000</v>
      </c>
      <c r="D819" s="125"/>
      <c r="E819" s="126">
        <f t="shared" si="228"/>
        <v>4000</v>
      </c>
      <c r="F819" s="124">
        <v>4000</v>
      </c>
      <c r="G819" s="125"/>
      <c r="H819" s="126">
        <f>SUM(F819:G819)</f>
        <v>4000</v>
      </c>
      <c r="I819" s="126">
        <f t="shared" si="224"/>
        <v>100</v>
      </c>
      <c r="J819" s="126">
        <f t="shared" si="223"/>
        <v>100</v>
      </c>
    </row>
    <row r="820" spans="1:10" s="11" customFormat="1">
      <c r="A820" s="36" t="s">
        <v>885</v>
      </c>
      <c r="B820" s="34" t="s">
        <v>884</v>
      </c>
      <c r="C820" s="124">
        <v>938050</v>
      </c>
      <c r="D820" s="125"/>
      <c r="E820" s="126">
        <f t="shared" si="228"/>
        <v>938050</v>
      </c>
      <c r="F820" s="124">
        <v>932018.78</v>
      </c>
      <c r="G820" s="125"/>
      <c r="H820" s="126">
        <f t="shared" si="229"/>
        <v>932018.78</v>
      </c>
      <c r="I820" s="126">
        <f t="shared" si="224"/>
        <v>99.357047065721446</v>
      </c>
      <c r="J820" s="126">
        <f t="shared" si="223"/>
        <v>99.357047065721446</v>
      </c>
    </row>
    <row r="821" spans="1:10" s="11" customFormat="1">
      <c r="A821" s="41" t="s">
        <v>619</v>
      </c>
      <c r="B821" s="34" t="s">
        <v>618</v>
      </c>
      <c r="C821" s="124">
        <v>58000</v>
      </c>
      <c r="D821" s="125"/>
      <c r="E821" s="126">
        <f>SUM(C821:D821)</f>
        <v>58000</v>
      </c>
      <c r="F821" s="124">
        <v>58000</v>
      </c>
      <c r="G821" s="125"/>
      <c r="H821" s="126">
        <f>SUM(F821:G821)</f>
        <v>58000</v>
      </c>
      <c r="I821" s="126">
        <f t="shared" si="224"/>
        <v>100</v>
      </c>
      <c r="J821" s="126">
        <f t="shared" si="223"/>
        <v>100</v>
      </c>
    </row>
    <row r="822" spans="1:10" s="11" customFormat="1">
      <c r="A822" s="36" t="s">
        <v>346</v>
      </c>
      <c r="B822" s="34" t="s">
        <v>123</v>
      </c>
      <c r="C822" s="124">
        <v>14000</v>
      </c>
      <c r="D822" s="125"/>
      <c r="E822" s="126">
        <f>SUM(C822:D822)</f>
        <v>14000</v>
      </c>
      <c r="F822" s="124">
        <v>14000</v>
      </c>
      <c r="G822" s="125"/>
      <c r="H822" s="126">
        <f>SUM(F822:G822)</f>
        <v>14000</v>
      </c>
      <c r="I822" s="126">
        <f t="shared" si="224"/>
        <v>100</v>
      </c>
      <c r="J822" s="126">
        <f t="shared" si="223"/>
        <v>100</v>
      </c>
    </row>
    <row r="823" spans="1:10" s="11" customFormat="1" ht="6" customHeight="1">
      <c r="A823" s="36"/>
      <c r="B823" s="42"/>
      <c r="C823" s="124"/>
      <c r="D823" s="125"/>
      <c r="E823" s="126"/>
      <c r="F823" s="124"/>
      <c r="G823" s="125"/>
      <c r="H823" s="126"/>
      <c r="I823" s="126" t="str">
        <f t="shared" si="224"/>
        <v/>
      </c>
      <c r="J823" s="126" t="str">
        <f t="shared" si="223"/>
        <v/>
      </c>
    </row>
    <row r="824" spans="1:10" s="3" customFormat="1" ht="12.75">
      <c r="A824" s="47" t="s">
        <v>315</v>
      </c>
      <c r="B824" s="50" t="s">
        <v>242</v>
      </c>
      <c r="C824" s="123">
        <f>SUM(C826:C832)</f>
        <v>14906095.93</v>
      </c>
      <c r="D824" s="123">
        <f>SUM(D826:D832)</f>
        <v>0</v>
      </c>
      <c r="E824" s="123">
        <f>SUM(C824:D824)</f>
        <v>14906095.93</v>
      </c>
      <c r="F824" s="123">
        <f>SUM(F826:F832)</f>
        <v>14600501.010000002</v>
      </c>
      <c r="G824" s="123">
        <f>SUM(G826:G832)</f>
        <v>0</v>
      </c>
      <c r="H824" s="123">
        <f t="shared" ref="H824:H832" si="230">SUM(F824:G824)</f>
        <v>14600501.010000002</v>
      </c>
      <c r="I824" s="123">
        <f t="shared" si="224"/>
        <v>97.949866139094425</v>
      </c>
      <c r="J824" s="123">
        <f t="shared" si="223"/>
        <v>97.949866139094425</v>
      </c>
    </row>
    <row r="825" spans="1:10" s="3" customFormat="1" hidden="1">
      <c r="A825" s="36" t="s">
        <v>244</v>
      </c>
      <c r="B825" s="53"/>
      <c r="C825" s="124">
        <f>SUM(C826:C831)</f>
        <v>14906095.93</v>
      </c>
      <c r="D825" s="124">
        <f>SUM(D826:D831)</f>
        <v>0</v>
      </c>
      <c r="E825" s="126">
        <f t="shared" ref="E825:E832" si="231">SUM(C825:D825)</f>
        <v>14906095.93</v>
      </c>
      <c r="F825" s="124">
        <f>SUM(F826:F831)</f>
        <v>14600501.010000002</v>
      </c>
      <c r="G825" s="124">
        <f>SUM(G826:G831)</f>
        <v>0</v>
      </c>
      <c r="H825" s="126">
        <f t="shared" si="230"/>
        <v>14600501.010000002</v>
      </c>
      <c r="I825" s="126">
        <f t="shared" si="224"/>
        <v>97.949866139094425</v>
      </c>
      <c r="J825" s="126">
        <f t="shared" si="223"/>
        <v>97.949866139094425</v>
      </c>
    </row>
    <row r="826" spans="1:10" s="3" customFormat="1">
      <c r="A826" s="36" t="s">
        <v>152</v>
      </c>
      <c r="B826" s="34" t="s">
        <v>390</v>
      </c>
      <c r="C826" s="124">
        <v>14277735</v>
      </c>
      <c r="D826" s="124"/>
      <c r="E826" s="126">
        <f t="shared" si="231"/>
        <v>14277735</v>
      </c>
      <c r="F826" s="124">
        <v>13975647.23</v>
      </c>
      <c r="G826" s="124"/>
      <c r="H826" s="126">
        <f t="shared" si="230"/>
        <v>13975647.23</v>
      </c>
      <c r="I826" s="126">
        <f t="shared" si="224"/>
        <v>97.884203832050403</v>
      </c>
      <c r="J826" s="126">
        <f t="shared" si="223"/>
        <v>97.884203832050403</v>
      </c>
    </row>
    <row r="827" spans="1:10" s="3" customFormat="1">
      <c r="A827" s="36" t="s">
        <v>991</v>
      </c>
      <c r="B827" s="34" t="s">
        <v>934</v>
      </c>
      <c r="C827" s="124">
        <v>15052.77</v>
      </c>
      <c r="D827" s="124"/>
      <c r="E827" s="126">
        <f t="shared" si="231"/>
        <v>15052.77</v>
      </c>
      <c r="F827" s="124">
        <v>15050.23</v>
      </c>
      <c r="G827" s="124"/>
      <c r="H827" s="126">
        <f t="shared" ref="H827:H828" si="232">SUM(F827:G827)</f>
        <v>15050.23</v>
      </c>
      <c r="I827" s="126">
        <f t="shared" ref="I827:I828" si="233">IF(C827&lt;&gt;0,IF(F827&lt;&gt;0,F827/C827*100,""),"")</f>
        <v>99.983126029295605</v>
      </c>
      <c r="J827" s="126">
        <f t="shared" ref="J827:J828" si="234">IF(E827&lt;&gt;0,IF(H827&lt;&gt;0,H827/E827*100,""),"")</f>
        <v>99.983126029295605</v>
      </c>
    </row>
    <row r="828" spans="1:10" s="3" customFormat="1">
      <c r="A828" s="36" t="s">
        <v>339</v>
      </c>
      <c r="B828" s="34" t="s">
        <v>389</v>
      </c>
      <c r="C828" s="124">
        <v>108558.16</v>
      </c>
      <c r="D828" s="126"/>
      <c r="E828" s="126">
        <f t="shared" si="231"/>
        <v>108558.16</v>
      </c>
      <c r="F828" s="126">
        <v>108454.14</v>
      </c>
      <c r="G828" s="126"/>
      <c r="H828" s="126">
        <f t="shared" si="232"/>
        <v>108454.14</v>
      </c>
      <c r="I828" s="126">
        <f t="shared" si="233"/>
        <v>99.904180395098805</v>
      </c>
      <c r="J828" s="126">
        <f t="shared" si="234"/>
        <v>99.904180395098805</v>
      </c>
    </row>
    <row r="829" spans="1:10" s="3" customFormat="1">
      <c r="A829" s="36" t="s">
        <v>330</v>
      </c>
      <c r="B829" s="34" t="s">
        <v>388</v>
      </c>
      <c r="C829" s="124">
        <v>43750</v>
      </c>
      <c r="D829" s="126"/>
      <c r="E829" s="126">
        <f t="shared" si="231"/>
        <v>43750</v>
      </c>
      <c r="F829" s="126">
        <v>43750</v>
      </c>
      <c r="G829" s="126"/>
      <c r="H829" s="126">
        <f>SUM(F829:G829)</f>
        <v>43750</v>
      </c>
      <c r="I829" s="126">
        <f t="shared" si="224"/>
        <v>100</v>
      </c>
      <c r="J829" s="126">
        <f t="shared" si="223"/>
        <v>100</v>
      </c>
    </row>
    <row r="830" spans="1:10" s="3" customFormat="1">
      <c r="A830" s="41" t="s">
        <v>619</v>
      </c>
      <c r="B830" s="34" t="s">
        <v>618</v>
      </c>
      <c r="C830" s="124">
        <v>203000</v>
      </c>
      <c r="D830" s="126"/>
      <c r="E830" s="126">
        <f t="shared" si="231"/>
        <v>203000</v>
      </c>
      <c r="F830" s="126">
        <v>203000</v>
      </c>
      <c r="G830" s="126"/>
      <c r="H830" s="126">
        <f t="shared" si="230"/>
        <v>203000</v>
      </c>
      <c r="I830" s="126">
        <f t="shared" si="224"/>
        <v>100</v>
      </c>
      <c r="J830" s="126">
        <f t="shared" si="223"/>
        <v>100</v>
      </c>
    </row>
    <row r="831" spans="1:10" s="3" customFormat="1">
      <c r="A831" s="36" t="s">
        <v>346</v>
      </c>
      <c r="B831" s="34" t="s">
        <v>123</v>
      </c>
      <c r="C831" s="124">
        <v>258000</v>
      </c>
      <c r="D831" s="126"/>
      <c r="E831" s="126">
        <f t="shared" si="231"/>
        <v>258000</v>
      </c>
      <c r="F831" s="126">
        <v>254599.41</v>
      </c>
      <c r="G831" s="126"/>
      <c r="H831" s="126">
        <f t="shared" si="230"/>
        <v>254599.41</v>
      </c>
      <c r="I831" s="126">
        <f t="shared" si="224"/>
        <v>98.681941860465116</v>
      </c>
      <c r="J831" s="126">
        <f t="shared" si="223"/>
        <v>98.681941860465116</v>
      </c>
    </row>
    <row r="832" spans="1:10" s="3" customFormat="1" hidden="1">
      <c r="A832" s="41" t="s">
        <v>763</v>
      </c>
      <c r="B832" s="34" t="s">
        <v>124</v>
      </c>
      <c r="C832" s="126"/>
      <c r="D832" s="126"/>
      <c r="E832" s="126">
        <f t="shared" si="231"/>
        <v>0</v>
      </c>
      <c r="F832" s="126"/>
      <c r="G832" s="126"/>
      <c r="H832" s="126">
        <f t="shared" si="230"/>
        <v>0</v>
      </c>
      <c r="I832" s="126" t="str">
        <f t="shared" si="224"/>
        <v/>
      </c>
      <c r="J832" s="126" t="str">
        <f t="shared" si="223"/>
        <v/>
      </c>
    </row>
    <row r="833" spans="1:10" s="3" customFormat="1" ht="6" customHeight="1">
      <c r="A833" s="36"/>
      <c r="B833" s="34"/>
      <c r="C833" s="124"/>
      <c r="D833" s="124"/>
      <c r="E833" s="126"/>
      <c r="F833" s="124"/>
      <c r="G833" s="124"/>
      <c r="H833" s="126"/>
      <c r="I833" s="126" t="str">
        <f t="shared" si="224"/>
        <v/>
      </c>
      <c r="J833" s="126" t="str">
        <f t="shared" si="223"/>
        <v/>
      </c>
    </row>
    <row r="834" spans="1:10" s="3" customFormat="1" ht="12.75">
      <c r="A834" s="47" t="s">
        <v>316</v>
      </c>
      <c r="B834" s="50" t="s">
        <v>242</v>
      </c>
      <c r="C834" s="123">
        <f>SUM(C836:C846)</f>
        <v>7983474.5300000003</v>
      </c>
      <c r="D834" s="123">
        <f>SUM(D836:D846)</f>
        <v>0</v>
      </c>
      <c r="E834" s="123">
        <f t="shared" ref="E834:E845" si="235">SUM(C834:D834)</f>
        <v>7983474.5300000003</v>
      </c>
      <c r="F834" s="123">
        <f>SUM(F836:F846)</f>
        <v>7810698.7800000003</v>
      </c>
      <c r="G834" s="123">
        <f>SUM(G836:G846)</f>
        <v>0</v>
      </c>
      <c r="H834" s="123">
        <f t="shared" ref="H834:H845" si="236">SUM(F834:G834)</f>
        <v>7810698.7800000003</v>
      </c>
      <c r="I834" s="123">
        <f t="shared" si="224"/>
        <v>97.835832639651443</v>
      </c>
      <c r="J834" s="123">
        <f t="shared" si="223"/>
        <v>97.835832639651443</v>
      </c>
    </row>
    <row r="835" spans="1:10" s="3" customFormat="1" hidden="1">
      <c r="A835" s="54" t="s">
        <v>244</v>
      </c>
      <c r="B835" s="53"/>
      <c r="C835" s="258">
        <f>SUM(C836:C846)</f>
        <v>7983474.5300000003</v>
      </c>
      <c r="D835" s="258">
        <f>SUM(D836:D846)</f>
        <v>0</v>
      </c>
      <c r="E835" s="133">
        <f t="shared" si="235"/>
        <v>7983474.5300000003</v>
      </c>
      <c r="F835" s="258">
        <f>SUM(F836:F846)</f>
        <v>7810698.7800000003</v>
      </c>
      <c r="G835" s="258">
        <f>SUM(G836:G846)</f>
        <v>0</v>
      </c>
      <c r="H835" s="133">
        <f t="shared" si="236"/>
        <v>7810698.7800000003</v>
      </c>
      <c r="I835" s="133">
        <f t="shared" si="224"/>
        <v>97.835832639651443</v>
      </c>
      <c r="J835" s="133">
        <f t="shared" si="223"/>
        <v>97.835832639651443</v>
      </c>
    </row>
    <row r="836" spans="1:10" s="3" customFormat="1">
      <c r="A836" s="36" t="s">
        <v>152</v>
      </c>
      <c r="B836" s="34" t="s">
        <v>390</v>
      </c>
      <c r="C836" s="124">
        <v>7203260</v>
      </c>
      <c r="D836" s="124"/>
      <c r="E836" s="126">
        <f t="shared" si="235"/>
        <v>7203260</v>
      </c>
      <c r="F836" s="124">
        <v>7101560.46</v>
      </c>
      <c r="G836" s="124"/>
      <c r="H836" s="126">
        <f t="shared" si="236"/>
        <v>7101560.46</v>
      </c>
      <c r="I836" s="126">
        <f t="shared" si="224"/>
        <v>98.588145645166207</v>
      </c>
      <c r="J836" s="126">
        <f t="shared" si="223"/>
        <v>98.588145645166207</v>
      </c>
    </row>
    <row r="837" spans="1:10" s="3" customFormat="1">
      <c r="A837" s="36" t="s">
        <v>991</v>
      </c>
      <c r="B837" s="34" t="s">
        <v>934</v>
      </c>
      <c r="C837" s="124">
        <v>1978.07</v>
      </c>
      <c r="D837" s="124"/>
      <c r="E837" s="126">
        <f t="shared" si="235"/>
        <v>1978.07</v>
      </c>
      <c r="F837" s="124">
        <v>1978.07</v>
      </c>
      <c r="G837" s="124"/>
      <c r="H837" s="126">
        <f t="shared" ref="H837:H844" si="237">SUM(F837:G837)</f>
        <v>1978.07</v>
      </c>
      <c r="I837" s="126">
        <f t="shared" ref="I837:I844" si="238">IF(C837&lt;&gt;0,IF(F837&lt;&gt;0,F837/C837*100,""),"")</f>
        <v>100</v>
      </c>
      <c r="J837" s="126">
        <f t="shared" ref="J837:J844" si="239">IF(E837&lt;&gt;0,IF(H837&lt;&gt;0,H837/E837*100,""),"")</f>
        <v>100</v>
      </c>
    </row>
    <row r="838" spans="1:10" s="3" customFormat="1">
      <c r="A838" s="36" t="s">
        <v>339</v>
      </c>
      <c r="B838" s="34" t="s">
        <v>389</v>
      </c>
      <c r="C838" s="124">
        <v>124536.46</v>
      </c>
      <c r="D838" s="126"/>
      <c r="E838" s="126">
        <f t="shared" si="235"/>
        <v>124536.46</v>
      </c>
      <c r="F838" s="126">
        <v>124346.37</v>
      </c>
      <c r="G838" s="126"/>
      <c r="H838" s="126">
        <f t="shared" si="237"/>
        <v>124346.37</v>
      </c>
      <c r="I838" s="126">
        <f t="shared" si="238"/>
        <v>99.847361969338124</v>
      </c>
      <c r="J838" s="126">
        <f t="shared" si="239"/>
        <v>99.847361969338124</v>
      </c>
    </row>
    <row r="839" spans="1:10">
      <c r="A839" s="36" t="s">
        <v>330</v>
      </c>
      <c r="B839" s="42" t="s">
        <v>388</v>
      </c>
      <c r="C839" s="130">
        <v>396000</v>
      </c>
      <c r="D839" s="138"/>
      <c r="E839" s="126">
        <f t="shared" ref="E839:E844" si="240">SUM(C839:D839)</f>
        <v>396000</v>
      </c>
      <c r="F839" s="138">
        <v>328902.56</v>
      </c>
      <c r="G839" s="138"/>
      <c r="H839" s="126">
        <f t="shared" si="237"/>
        <v>328902.56</v>
      </c>
      <c r="I839" s="126">
        <f t="shared" si="238"/>
        <v>83.056202020202022</v>
      </c>
      <c r="J839" s="126">
        <f t="shared" si="239"/>
        <v>83.056202020202022</v>
      </c>
    </row>
    <row r="840" spans="1:10">
      <c r="A840" s="36" t="s">
        <v>970</v>
      </c>
      <c r="B840" s="34" t="s">
        <v>968</v>
      </c>
      <c r="C840" s="126">
        <v>20000</v>
      </c>
      <c r="D840" s="139"/>
      <c r="E840" s="126">
        <f t="shared" si="240"/>
        <v>20000</v>
      </c>
      <c r="F840" s="139">
        <v>20000</v>
      </c>
      <c r="G840" s="139"/>
      <c r="H840" s="126">
        <f t="shared" si="237"/>
        <v>20000</v>
      </c>
      <c r="I840" s="126">
        <f t="shared" si="238"/>
        <v>100</v>
      </c>
      <c r="J840" s="126">
        <f t="shared" si="239"/>
        <v>100</v>
      </c>
    </row>
    <row r="841" spans="1:10">
      <c r="A841" s="36" t="s">
        <v>979</v>
      </c>
      <c r="B841" s="34" t="s">
        <v>839</v>
      </c>
      <c r="C841" s="126">
        <v>40000</v>
      </c>
      <c r="D841" s="139"/>
      <c r="E841" s="126">
        <f t="shared" si="240"/>
        <v>40000</v>
      </c>
      <c r="F841" s="139">
        <v>38297.040000000001</v>
      </c>
      <c r="G841" s="139"/>
      <c r="H841" s="126">
        <f t="shared" si="237"/>
        <v>38297.040000000001</v>
      </c>
      <c r="I841" s="126">
        <f t="shared" si="238"/>
        <v>95.742599999999996</v>
      </c>
      <c r="J841" s="126">
        <f t="shared" si="239"/>
        <v>95.742599999999996</v>
      </c>
    </row>
    <row r="842" spans="1:10">
      <c r="A842" s="36" t="s">
        <v>978</v>
      </c>
      <c r="B842" s="34" t="s">
        <v>977</v>
      </c>
      <c r="C842" s="126">
        <v>50000</v>
      </c>
      <c r="D842" s="139"/>
      <c r="E842" s="126">
        <f t="shared" si="240"/>
        <v>50000</v>
      </c>
      <c r="F842" s="139">
        <v>49997.32</v>
      </c>
      <c r="G842" s="139"/>
      <c r="H842" s="126">
        <f t="shared" si="237"/>
        <v>49997.32</v>
      </c>
      <c r="I842" s="126">
        <f t="shared" si="238"/>
        <v>99.994640000000004</v>
      </c>
      <c r="J842" s="126">
        <f t="shared" si="239"/>
        <v>99.994640000000004</v>
      </c>
    </row>
    <row r="843" spans="1:10">
      <c r="A843" s="36" t="s">
        <v>996</v>
      </c>
      <c r="B843" s="34" t="s">
        <v>995</v>
      </c>
      <c r="C843" s="126">
        <v>30000</v>
      </c>
      <c r="D843" s="139"/>
      <c r="E843" s="126">
        <f t="shared" si="240"/>
        <v>30000</v>
      </c>
      <c r="F843" s="139">
        <v>30000</v>
      </c>
      <c r="G843" s="139"/>
      <c r="H843" s="126">
        <f t="shared" si="237"/>
        <v>30000</v>
      </c>
      <c r="I843" s="126">
        <f t="shared" si="238"/>
        <v>100</v>
      </c>
      <c r="J843" s="126">
        <f t="shared" si="239"/>
        <v>100</v>
      </c>
    </row>
    <row r="844" spans="1:10">
      <c r="A844" s="36" t="s">
        <v>976</v>
      </c>
      <c r="B844" s="175" t="s">
        <v>975</v>
      </c>
      <c r="C844" s="126">
        <v>5000</v>
      </c>
      <c r="D844" s="139"/>
      <c r="E844" s="126">
        <f t="shared" si="240"/>
        <v>5000</v>
      </c>
      <c r="F844" s="139">
        <v>5000</v>
      </c>
      <c r="G844" s="139"/>
      <c r="H844" s="126">
        <f t="shared" si="237"/>
        <v>5000</v>
      </c>
      <c r="I844" s="126">
        <f t="shared" si="238"/>
        <v>100</v>
      </c>
      <c r="J844" s="126">
        <f t="shared" si="239"/>
        <v>100</v>
      </c>
    </row>
    <row r="845" spans="1:10" s="3" customFormat="1">
      <c r="A845" s="41" t="s">
        <v>619</v>
      </c>
      <c r="B845" s="34" t="s">
        <v>618</v>
      </c>
      <c r="C845" s="124">
        <v>104700</v>
      </c>
      <c r="D845" s="126"/>
      <c r="E845" s="126">
        <f t="shared" si="235"/>
        <v>104700</v>
      </c>
      <c r="F845" s="126">
        <v>103624.96000000001</v>
      </c>
      <c r="G845" s="126"/>
      <c r="H845" s="126">
        <f t="shared" si="236"/>
        <v>103624.96000000001</v>
      </c>
      <c r="I845" s="126">
        <f t="shared" si="224"/>
        <v>98.973218720152829</v>
      </c>
      <c r="J845" s="126">
        <f t="shared" si="223"/>
        <v>98.973218720152829</v>
      </c>
    </row>
    <row r="846" spans="1:10" s="3" customFormat="1">
      <c r="A846" s="41" t="s">
        <v>346</v>
      </c>
      <c r="B846" s="34" t="s">
        <v>123</v>
      </c>
      <c r="C846" s="124">
        <v>8000</v>
      </c>
      <c r="D846" s="126"/>
      <c r="E846" s="126">
        <f>SUM(C846:D846)</f>
        <v>8000</v>
      </c>
      <c r="F846" s="126">
        <v>6992</v>
      </c>
      <c r="G846" s="126"/>
      <c r="H846" s="126">
        <f>SUM(F846:G846)</f>
        <v>6992</v>
      </c>
      <c r="I846" s="126">
        <f t="shared" si="224"/>
        <v>87.4</v>
      </c>
      <c r="J846" s="126">
        <f t="shared" si="223"/>
        <v>87.4</v>
      </c>
    </row>
    <row r="847" spans="1:10" s="3" customFormat="1" ht="6" customHeight="1">
      <c r="A847" s="314"/>
      <c r="B847" s="222"/>
      <c r="C847" s="331"/>
      <c r="D847" s="331"/>
      <c r="E847" s="331"/>
      <c r="F847" s="331"/>
      <c r="G847" s="331"/>
      <c r="H847" s="331"/>
      <c r="I847" s="331" t="str">
        <f t="shared" si="224"/>
        <v/>
      </c>
      <c r="J847" s="331" t="str">
        <f t="shared" si="223"/>
        <v/>
      </c>
    </row>
    <row r="848" spans="1:10" s="3" customFormat="1" ht="12.75">
      <c r="A848" s="47" t="s">
        <v>666</v>
      </c>
      <c r="B848" s="50" t="s">
        <v>242</v>
      </c>
      <c r="C848" s="123">
        <f>SUM(C850:C858)</f>
        <v>12528886.58</v>
      </c>
      <c r="D848" s="123">
        <f>SUM(D850:D858)</f>
        <v>0</v>
      </c>
      <c r="E848" s="123">
        <f t="shared" ref="E848:E858" si="241">SUM(C848:D848)</f>
        <v>12528886.58</v>
      </c>
      <c r="F848" s="123">
        <f>SUM(F850:F858)</f>
        <v>12494046.959999999</v>
      </c>
      <c r="G848" s="123">
        <f>SUM(G850:G858)</f>
        <v>0</v>
      </c>
      <c r="H848" s="123">
        <f t="shared" ref="H848:H858" si="242">SUM(F848:G848)</f>
        <v>12494046.959999999</v>
      </c>
      <c r="I848" s="123">
        <f t="shared" si="224"/>
        <v>99.721925649358056</v>
      </c>
      <c r="J848" s="123">
        <f t="shared" si="223"/>
        <v>99.721925649358056</v>
      </c>
    </row>
    <row r="849" spans="1:10" s="3" customFormat="1" hidden="1">
      <c r="A849" s="41" t="s">
        <v>244</v>
      </c>
      <c r="B849" s="111"/>
      <c r="C849" s="124">
        <f>SUM(C850:C858)</f>
        <v>12528886.58</v>
      </c>
      <c r="D849" s="125"/>
      <c r="E849" s="126">
        <f t="shared" si="241"/>
        <v>12528886.58</v>
      </c>
      <c r="F849" s="124">
        <f>SUM(F850:F858)</f>
        <v>12494046.959999999</v>
      </c>
      <c r="G849" s="125"/>
      <c r="H849" s="126">
        <f t="shared" si="242"/>
        <v>12494046.959999999</v>
      </c>
      <c r="I849" s="126">
        <f t="shared" si="224"/>
        <v>99.721925649358056</v>
      </c>
      <c r="J849" s="126">
        <f t="shared" si="223"/>
        <v>99.721925649358056</v>
      </c>
    </row>
    <row r="850" spans="1:10" s="3" customFormat="1">
      <c r="A850" s="36" t="s">
        <v>152</v>
      </c>
      <c r="B850" s="34" t="s">
        <v>390</v>
      </c>
      <c r="C850" s="124">
        <v>12151360</v>
      </c>
      <c r="D850" s="124"/>
      <c r="E850" s="126">
        <f t="shared" si="241"/>
        <v>12151360</v>
      </c>
      <c r="F850" s="124">
        <v>12116796.75</v>
      </c>
      <c r="G850" s="124"/>
      <c r="H850" s="126">
        <f t="shared" si="242"/>
        <v>12116796.75</v>
      </c>
      <c r="I850" s="126">
        <f t="shared" si="224"/>
        <v>99.71556064506359</v>
      </c>
      <c r="J850" s="126">
        <f t="shared" si="223"/>
        <v>99.71556064506359</v>
      </c>
    </row>
    <row r="851" spans="1:10" s="3" customFormat="1">
      <c r="A851" s="36" t="s">
        <v>991</v>
      </c>
      <c r="B851" s="34" t="s">
        <v>934</v>
      </c>
      <c r="C851" s="124">
        <v>10614.99</v>
      </c>
      <c r="D851" s="124"/>
      <c r="E851" s="126">
        <f t="shared" si="241"/>
        <v>10614.99</v>
      </c>
      <c r="F851" s="124">
        <v>10575.34</v>
      </c>
      <c r="G851" s="124"/>
      <c r="H851" s="126">
        <f t="shared" si="242"/>
        <v>10575.34</v>
      </c>
      <c r="I851" s="126">
        <f t="shared" si="224"/>
        <v>99.626471621734922</v>
      </c>
      <c r="J851" s="126">
        <f t="shared" si="223"/>
        <v>99.626471621734922</v>
      </c>
    </row>
    <row r="852" spans="1:10" s="3" customFormat="1">
      <c r="A852" s="36" t="s">
        <v>339</v>
      </c>
      <c r="B852" s="34" t="s">
        <v>389</v>
      </c>
      <c r="C852" s="124">
        <v>118311.59</v>
      </c>
      <c r="D852" s="126"/>
      <c r="E852" s="126">
        <f t="shared" si="241"/>
        <v>118311.59</v>
      </c>
      <c r="F852" s="126">
        <v>118209.18</v>
      </c>
      <c r="G852" s="126"/>
      <c r="H852" s="126">
        <f t="shared" si="242"/>
        <v>118209.18</v>
      </c>
      <c r="I852" s="126">
        <f t="shared" si="224"/>
        <v>99.913440433012525</v>
      </c>
      <c r="J852" s="126">
        <f t="shared" si="223"/>
        <v>99.913440433012525</v>
      </c>
    </row>
    <row r="853" spans="1:10" s="3" customFormat="1">
      <c r="A853" s="36" t="s">
        <v>970</v>
      </c>
      <c r="B853" s="34" t="s">
        <v>968</v>
      </c>
      <c r="C853" s="124">
        <v>15000</v>
      </c>
      <c r="D853" s="126"/>
      <c r="E853" s="126">
        <f t="shared" si="241"/>
        <v>15000</v>
      </c>
      <c r="F853" s="126">
        <v>15000</v>
      </c>
      <c r="G853" s="126"/>
      <c r="H853" s="126">
        <f t="shared" si="242"/>
        <v>15000</v>
      </c>
      <c r="I853" s="126">
        <f t="shared" si="224"/>
        <v>100</v>
      </c>
      <c r="J853" s="126">
        <f t="shared" si="223"/>
        <v>100</v>
      </c>
    </row>
    <row r="854" spans="1:10" s="3" customFormat="1">
      <c r="A854" s="36" t="s">
        <v>330</v>
      </c>
      <c r="B854" s="34" t="s">
        <v>388</v>
      </c>
      <c r="C854" s="124">
        <v>43750</v>
      </c>
      <c r="D854" s="126"/>
      <c r="E854" s="126">
        <f t="shared" si="241"/>
        <v>43750</v>
      </c>
      <c r="F854" s="126">
        <v>43750</v>
      </c>
      <c r="G854" s="126"/>
      <c r="H854" s="126">
        <f t="shared" si="242"/>
        <v>43750</v>
      </c>
      <c r="I854" s="126">
        <f t="shared" si="224"/>
        <v>100</v>
      </c>
      <c r="J854" s="126">
        <f t="shared" si="223"/>
        <v>100</v>
      </c>
    </row>
    <row r="855" spans="1:10" s="3" customFormat="1">
      <c r="A855" s="36" t="s">
        <v>978</v>
      </c>
      <c r="B855" s="34" t="s">
        <v>977</v>
      </c>
      <c r="C855" s="124">
        <v>39360</v>
      </c>
      <c r="D855" s="126"/>
      <c r="E855" s="126">
        <f t="shared" si="241"/>
        <v>39360</v>
      </c>
      <c r="F855" s="126">
        <v>39359.99</v>
      </c>
      <c r="G855" s="126"/>
      <c r="H855" s="126">
        <f t="shared" si="242"/>
        <v>39359.99</v>
      </c>
      <c r="I855" s="126">
        <f t="shared" si="224"/>
        <v>99.999974593495935</v>
      </c>
      <c r="J855" s="126">
        <f t="shared" si="223"/>
        <v>99.999974593495935</v>
      </c>
    </row>
    <row r="856" spans="1:10" s="3" customFormat="1">
      <c r="A856" s="36" t="s">
        <v>976</v>
      </c>
      <c r="B856" s="175" t="s">
        <v>975</v>
      </c>
      <c r="C856" s="124">
        <v>5000</v>
      </c>
      <c r="D856" s="126"/>
      <c r="E856" s="126">
        <f t="shared" si="241"/>
        <v>5000</v>
      </c>
      <c r="F856" s="126">
        <v>5000</v>
      </c>
      <c r="G856" s="126"/>
      <c r="H856" s="126">
        <f t="shared" si="242"/>
        <v>5000</v>
      </c>
      <c r="I856" s="126">
        <f t="shared" si="224"/>
        <v>100</v>
      </c>
      <c r="J856" s="126">
        <f t="shared" si="223"/>
        <v>100</v>
      </c>
    </row>
    <row r="857" spans="1:10" s="3" customFormat="1">
      <c r="A857" s="41" t="s">
        <v>619</v>
      </c>
      <c r="B857" s="34" t="s">
        <v>618</v>
      </c>
      <c r="C857" s="124">
        <v>106490</v>
      </c>
      <c r="D857" s="126"/>
      <c r="E857" s="126">
        <f t="shared" si="241"/>
        <v>106490</v>
      </c>
      <c r="F857" s="126">
        <v>106355.7</v>
      </c>
      <c r="G857" s="126"/>
      <c r="H857" s="126">
        <f t="shared" si="242"/>
        <v>106355.7</v>
      </c>
      <c r="I857" s="126">
        <f t="shared" si="224"/>
        <v>99.873884871818959</v>
      </c>
      <c r="J857" s="126">
        <f t="shared" si="223"/>
        <v>99.873884871818959</v>
      </c>
    </row>
    <row r="858" spans="1:10" s="3" customFormat="1">
      <c r="A858" s="36" t="s">
        <v>346</v>
      </c>
      <c r="B858" s="34" t="s">
        <v>123</v>
      </c>
      <c r="C858" s="124">
        <v>39000</v>
      </c>
      <c r="D858" s="126"/>
      <c r="E858" s="126">
        <f t="shared" si="241"/>
        <v>39000</v>
      </c>
      <c r="F858" s="126">
        <v>39000</v>
      </c>
      <c r="G858" s="126"/>
      <c r="H858" s="126">
        <f t="shared" si="242"/>
        <v>39000</v>
      </c>
      <c r="I858" s="126">
        <f t="shared" si="224"/>
        <v>100</v>
      </c>
      <c r="J858" s="126">
        <f t="shared" si="223"/>
        <v>100</v>
      </c>
    </row>
    <row r="859" spans="1:10" s="3" customFormat="1" ht="3.75" customHeight="1">
      <c r="A859" s="36"/>
      <c r="B859" s="34"/>
      <c r="C859" s="126"/>
      <c r="D859" s="126"/>
      <c r="E859" s="126"/>
      <c r="F859" s="126"/>
      <c r="G859" s="126"/>
      <c r="H859" s="126"/>
      <c r="I859" s="126" t="str">
        <f t="shared" si="224"/>
        <v/>
      </c>
      <c r="J859" s="126" t="str">
        <f t="shared" si="223"/>
        <v/>
      </c>
    </row>
    <row r="860" spans="1:10" s="3" customFormat="1" ht="12.75">
      <c r="A860" s="47" t="s">
        <v>793</v>
      </c>
      <c r="B860" s="50" t="s">
        <v>242</v>
      </c>
      <c r="C860" s="123">
        <f>SUM(C862:C869)</f>
        <v>10071680.73</v>
      </c>
      <c r="D860" s="123">
        <f>SUM(D862:D868)</f>
        <v>0</v>
      </c>
      <c r="E860" s="123">
        <f t="shared" ref="E860:E869" si="243">SUM(C860:D860)</f>
        <v>10071680.73</v>
      </c>
      <c r="F860" s="123">
        <f>SUM(F862:F869)</f>
        <v>9749922.379999999</v>
      </c>
      <c r="G860" s="123">
        <f>SUM(G862:G868)</f>
        <v>0</v>
      </c>
      <c r="H860" s="123">
        <f>SUM(F860:G860)</f>
        <v>9749922.379999999</v>
      </c>
      <c r="I860" s="123">
        <f t="shared" si="224"/>
        <v>96.805316226500352</v>
      </c>
      <c r="J860" s="123">
        <f t="shared" si="223"/>
        <v>96.805316226500352</v>
      </c>
    </row>
    <row r="861" spans="1:10" s="3" customFormat="1">
      <c r="A861" s="41" t="s">
        <v>244</v>
      </c>
      <c r="B861" s="111"/>
      <c r="C861" s="126">
        <f>SUM(C862:C868)</f>
        <v>9471680.7300000004</v>
      </c>
      <c r="D861" s="125"/>
      <c r="E861" s="126">
        <f t="shared" si="243"/>
        <v>9471680.7300000004</v>
      </c>
      <c r="F861" s="126">
        <f>SUM(F862:F868)</f>
        <v>9152022.379999999</v>
      </c>
      <c r="G861" s="125"/>
      <c r="H861" s="126">
        <f>SUM(F861:G861)</f>
        <v>9152022.379999999</v>
      </c>
      <c r="I861" s="126">
        <f t="shared" si="224"/>
        <v>96.625114812120557</v>
      </c>
      <c r="J861" s="126">
        <f t="shared" si="223"/>
        <v>96.625114812120557</v>
      </c>
    </row>
    <row r="862" spans="1:10" s="3" customFormat="1">
      <c r="A862" s="36" t="s">
        <v>152</v>
      </c>
      <c r="B862" s="34" t="s">
        <v>390</v>
      </c>
      <c r="C862" s="124">
        <v>9181095</v>
      </c>
      <c r="D862" s="124"/>
      <c r="E862" s="126">
        <f t="shared" si="243"/>
        <v>9181095</v>
      </c>
      <c r="F862" s="124">
        <v>8868040.2899999991</v>
      </c>
      <c r="G862" s="124"/>
      <c r="H862" s="126">
        <f t="shared" ref="H862:H869" si="244">SUM(F862:G862)</f>
        <v>8868040.2899999991</v>
      </c>
      <c r="I862" s="126">
        <f t="shared" si="224"/>
        <v>96.590224695420318</v>
      </c>
      <c r="J862" s="126">
        <f t="shared" si="223"/>
        <v>96.590224695420318</v>
      </c>
    </row>
    <row r="863" spans="1:10" s="3" customFormat="1">
      <c r="A863" s="36" t="s">
        <v>339</v>
      </c>
      <c r="B863" s="34" t="s">
        <v>389</v>
      </c>
      <c r="C863" s="124">
        <v>40708.31</v>
      </c>
      <c r="D863" s="126"/>
      <c r="E863" s="126">
        <f t="shared" si="243"/>
        <v>40708.31</v>
      </c>
      <c r="F863" s="126">
        <v>38497.14</v>
      </c>
      <c r="G863" s="126"/>
      <c r="H863" s="126">
        <f t="shared" si="244"/>
        <v>38497.14</v>
      </c>
      <c r="I863" s="126">
        <f t="shared" si="224"/>
        <v>94.568258913229258</v>
      </c>
      <c r="J863" s="126">
        <f t="shared" si="223"/>
        <v>94.568258913229258</v>
      </c>
    </row>
    <row r="864" spans="1:10" s="3" customFormat="1">
      <c r="A864" s="36" t="s">
        <v>991</v>
      </c>
      <c r="B864" s="34" t="s">
        <v>934</v>
      </c>
      <c r="C864" s="124">
        <v>2932.42</v>
      </c>
      <c r="D864" s="126"/>
      <c r="E864" s="126">
        <f t="shared" si="243"/>
        <v>2932.42</v>
      </c>
      <c r="F864" s="126">
        <v>1434.59</v>
      </c>
      <c r="G864" s="126"/>
      <c r="H864" s="126">
        <f>SUM(F864:G864)</f>
        <v>1434.59</v>
      </c>
      <c r="I864" s="126">
        <f t="shared" si="224"/>
        <v>48.921709714160997</v>
      </c>
      <c r="J864" s="126">
        <f t="shared" si="223"/>
        <v>48.921709714160997</v>
      </c>
    </row>
    <row r="865" spans="1:10" s="3" customFormat="1">
      <c r="A865" s="36" t="s">
        <v>970</v>
      </c>
      <c r="B865" s="34" t="s">
        <v>968</v>
      </c>
      <c r="C865" s="124">
        <v>30000</v>
      </c>
      <c r="D865" s="126"/>
      <c r="E865" s="126">
        <f t="shared" si="243"/>
        <v>30000</v>
      </c>
      <c r="F865" s="126">
        <v>30000</v>
      </c>
      <c r="G865" s="126"/>
      <c r="H865" s="126">
        <f>SUM(F865:G865)</f>
        <v>30000</v>
      </c>
      <c r="I865" s="126">
        <f t="shared" si="224"/>
        <v>100</v>
      </c>
      <c r="J865" s="126">
        <f t="shared" si="223"/>
        <v>100</v>
      </c>
    </row>
    <row r="866" spans="1:10" s="3" customFormat="1">
      <c r="A866" s="176" t="s">
        <v>1006</v>
      </c>
      <c r="B866" s="175" t="s">
        <v>1005</v>
      </c>
      <c r="C866" s="124">
        <v>56400</v>
      </c>
      <c r="D866" s="126"/>
      <c r="E866" s="126">
        <f t="shared" si="243"/>
        <v>56400</v>
      </c>
      <c r="F866" s="126">
        <v>56400</v>
      </c>
      <c r="G866" s="126"/>
      <c r="H866" s="126">
        <f>SUM(F866:G866)</f>
        <v>56400</v>
      </c>
      <c r="I866" s="126">
        <f t="shared" si="224"/>
        <v>100</v>
      </c>
      <c r="J866" s="126">
        <f t="shared" si="223"/>
        <v>100</v>
      </c>
    </row>
    <row r="867" spans="1:10" s="3" customFormat="1">
      <c r="A867" s="41" t="s">
        <v>619</v>
      </c>
      <c r="B867" s="34" t="s">
        <v>618</v>
      </c>
      <c r="C867" s="124">
        <v>123045</v>
      </c>
      <c r="D867" s="126"/>
      <c r="E867" s="126">
        <f t="shared" si="243"/>
        <v>123045</v>
      </c>
      <c r="F867" s="126">
        <v>120360.03</v>
      </c>
      <c r="G867" s="126"/>
      <c r="H867" s="126">
        <f>SUM(F867:G867)</f>
        <v>120360.03</v>
      </c>
      <c r="I867" s="126">
        <f t="shared" si="224"/>
        <v>97.817895891746915</v>
      </c>
      <c r="J867" s="126">
        <f t="shared" si="223"/>
        <v>97.817895891746915</v>
      </c>
    </row>
    <row r="868" spans="1:10" s="3" customFormat="1">
      <c r="A868" s="36" t="s">
        <v>346</v>
      </c>
      <c r="B868" s="34" t="s">
        <v>123</v>
      </c>
      <c r="C868" s="124">
        <v>37500</v>
      </c>
      <c r="D868" s="126"/>
      <c r="E868" s="126">
        <f t="shared" si="243"/>
        <v>37500</v>
      </c>
      <c r="F868" s="126">
        <v>37290.33</v>
      </c>
      <c r="G868" s="126"/>
      <c r="H868" s="126">
        <f t="shared" si="244"/>
        <v>37290.33</v>
      </c>
      <c r="I868" s="126">
        <f t="shared" si="224"/>
        <v>99.440880000000007</v>
      </c>
      <c r="J868" s="126">
        <f t="shared" si="223"/>
        <v>99.440880000000007</v>
      </c>
    </row>
    <row r="869" spans="1:10" s="3" customFormat="1">
      <c r="A869" s="36" t="s">
        <v>763</v>
      </c>
      <c r="B869" s="34" t="s">
        <v>124</v>
      </c>
      <c r="C869" s="124">
        <v>600000</v>
      </c>
      <c r="D869" s="126"/>
      <c r="E869" s="126">
        <f t="shared" si="243"/>
        <v>600000</v>
      </c>
      <c r="F869" s="126">
        <v>597900</v>
      </c>
      <c r="G869" s="126"/>
      <c r="H869" s="126">
        <f t="shared" si="244"/>
        <v>597900</v>
      </c>
      <c r="I869" s="126">
        <f t="shared" si="224"/>
        <v>99.65</v>
      </c>
      <c r="J869" s="126">
        <f t="shared" si="223"/>
        <v>99.65</v>
      </c>
    </row>
    <row r="870" spans="1:10" s="3" customFormat="1" ht="2.25" customHeight="1">
      <c r="A870" s="36"/>
      <c r="B870" s="34"/>
      <c r="C870" s="126"/>
      <c r="D870" s="126"/>
      <c r="E870" s="126"/>
      <c r="F870" s="126"/>
      <c r="G870" s="126"/>
      <c r="H870" s="126"/>
      <c r="I870" s="126" t="str">
        <f t="shared" si="224"/>
        <v/>
      </c>
      <c r="J870" s="126" t="str">
        <f t="shared" ref="J870:J936" si="245">IF(E870&lt;&gt;0,IF(H870&lt;&gt;0,H870/E870*100,""),"")</f>
        <v/>
      </c>
    </row>
    <row r="871" spans="1:10" s="3" customFormat="1" ht="12.75">
      <c r="A871" s="47" t="s">
        <v>784</v>
      </c>
      <c r="B871" s="50" t="s">
        <v>242</v>
      </c>
      <c r="C871" s="123">
        <f>SUM(C873:C880)</f>
        <v>7637223.4000000004</v>
      </c>
      <c r="D871" s="123">
        <f>SUM(D873:D879)</f>
        <v>0</v>
      </c>
      <c r="E871" s="123">
        <f t="shared" ref="E871:E878" si="246">SUM(C871:D871)</f>
        <v>7637223.4000000004</v>
      </c>
      <c r="F871" s="123">
        <f>SUM(F873:F880)</f>
        <v>7607307.0200000005</v>
      </c>
      <c r="G871" s="123">
        <f>SUM(G873:G879)</f>
        <v>0</v>
      </c>
      <c r="H871" s="123">
        <f t="shared" ref="H871:H880" si="247">SUM(F871:G871)</f>
        <v>7607307.0200000005</v>
      </c>
      <c r="I871" s="123">
        <f t="shared" ref="I871:I937" si="248">IF(C871&lt;&gt;0,IF(F871&lt;&gt;0,F871/C871*100,""),"")</f>
        <v>99.608281983737697</v>
      </c>
      <c r="J871" s="123">
        <f t="shared" si="245"/>
        <v>99.608281983737697</v>
      </c>
    </row>
    <row r="872" spans="1:10" s="3" customFormat="1" hidden="1">
      <c r="A872" s="41" t="s">
        <v>244</v>
      </c>
      <c r="B872" s="40"/>
      <c r="C872" s="126">
        <f>SUM(C873:C879)</f>
        <v>7637223.4000000004</v>
      </c>
      <c r="D872" s="126"/>
      <c r="E872" s="126">
        <f t="shared" si="246"/>
        <v>7637223.4000000004</v>
      </c>
      <c r="F872" s="126">
        <f>SUM(F873:F879)</f>
        <v>7607307.0200000005</v>
      </c>
      <c r="G872" s="126"/>
      <c r="H872" s="126">
        <f t="shared" si="247"/>
        <v>7607307.0200000005</v>
      </c>
      <c r="I872" s="126">
        <f t="shared" si="248"/>
        <v>99.608281983737697</v>
      </c>
      <c r="J872" s="126">
        <f t="shared" si="245"/>
        <v>99.608281983737697</v>
      </c>
    </row>
    <row r="873" spans="1:10" s="3" customFormat="1">
      <c r="A873" s="36" t="s">
        <v>152</v>
      </c>
      <c r="B873" s="34" t="s">
        <v>390</v>
      </c>
      <c r="C873" s="124">
        <v>7375705</v>
      </c>
      <c r="D873" s="124"/>
      <c r="E873" s="126">
        <f t="shared" si="246"/>
        <v>7375705</v>
      </c>
      <c r="F873" s="124">
        <v>7345862.5099999998</v>
      </c>
      <c r="G873" s="124"/>
      <c r="H873" s="126">
        <f t="shared" si="247"/>
        <v>7345862.5099999998</v>
      </c>
      <c r="I873" s="126">
        <f t="shared" si="248"/>
        <v>99.595394745315872</v>
      </c>
      <c r="J873" s="126">
        <f t="shared" si="245"/>
        <v>99.595394745315872</v>
      </c>
    </row>
    <row r="874" spans="1:10" s="3" customFormat="1">
      <c r="A874" s="36" t="s">
        <v>991</v>
      </c>
      <c r="B874" s="34" t="s">
        <v>934</v>
      </c>
      <c r="C874" s="124">
        <v>6475.23</v>
      </c>
      <c r="D874" s="124"/>
      <c r="E874" s="126">
        <f t="shared" si="246"/>
        <v>6475.23</v>
      </c>
      <c r="F874" s="124">
        <v>6475.23</v>
      </c>
      <c r="G874" s="124"/>
      <c r="H874" s="126">
        <f t="shared" ref="H874" si="249">SUM(F874:G874)</f>
        <v>6475.23</v>
      </c>
      <c r="I874" s="126">
        <f t="shared" ref="I874" si="250">IF(C874&lt;&gt;0,IF(F874&lt;&gt;0,F874/C874*100,""),"")</f>
        <v>100</v>
      </c>
      <c r="J874" s="126">
        <f t="shared" ref="J874" si="251">IF(E874&lt;&gt;0,IF(H874&lt;&gt;0,H874/E874*100,""),"")</f>
        <v>100</v>
      </c>
    </row>
    <row r="875" spans="1:10" s="3" customFormat="1">
      <c r="A875" s="36" t="s">
        <v>339</v>
      </c>
      <c r="B875" s="34" t="s">
        <v>389</v>
      </c>
      <c r="C875" s="124">
        <v>81918.17</v>
      </c>
      <c r="D875" s="126"/>
      <c r="E875" s="126">
        <f t="shared" si="246"/>
        <v>81918.17</v>
      </c>
      <c r="F875" s="126">
        <v>81849.62</v>
      </c>
      <c r="G875" s="126"/>
      <c r="H875" s="126">
        <f t="shared" si="247"/>
        <v>81849.62</v>
      </c>
      <c r="I875" s="126">
        <f t="shared" si="248"/>
        <v>99.916318931440969</v>
      </c>
      <c r="J875" s="126">
        <f t="shared" si="245"/>
        <v>99.916318931440969</v>
      </c>
    </row>
    <row r="876" spans="1:10" s="3" customFormat="1">
      <c r="A876" s="36" t="s">
        <v>330</v>
      </c>
      <c r="B876" s="34" t="s">
        <v>388</v>
      </c>
      <c r="C876" s="124">
        <v>3125</v>
      </c>
      <c r="D876" s="126"/>
      <c r="E876" s="126">
        <f t="shared" si="246"/>
        <v>3125</v>
      </c>
      <c r="F876" s="126">
        <v>3119.66</v>
      </c>
      <c r="G876" s="126"/>
      <c r="H876" s="126">
        <f t="shared" si="247"/>
        <v>3119.66</v>
      </c>
      <c r="I876" s="126">
        <f t="shared" si="248"/>
        <v>99.829119999999989</v>
      </c>
      <c r="J876" s="126">
        <f t="shared" si="245"/>
        <v>99.829119999999989</v>
      </c>
    </row>
    <row r="877" spans="1:10" s="3" customFormat="1">
      <c r="A877" s="36" t="s">
        <v>979</v>
      </c>
      <c r="B877" s="34" t="s">
        <v>839</v>
      </c>
      <c r="C877" s="124">
        <v>25000</v>
      </c>
      <c r="D877" s="126"/>
      <c r="E877" s="126">
        <f t="shared" si="246"/>
        <v>25000</v>
      </c>
      <c r="F877" s="126">
        <v>25000</v>
      </c>
      <c r="G877" s="126"/>
      <c r="H877" s="126">
        <f>SUM(F877:G877)</f>
        <v>25000</v>
      </c>
      <c r="I877" s="126">
        <f t="shared" si="248"/>
        <v>100</v>
      </c>
      <c r="J877" s="126">
        <f t="shared" si="245"/>
        <v>100</v>
      </c>
    </row>
    <row r="878" spans="1:10" s="3" customFormat="1">
      <c r="A878" s="41" t="s">
        <v>619</v>
      </c>
      <c r="B878" s="34" t="s">
        <v>618</v>
      </c>
      <c r="C878" s="124">
        <v>135000</v>
      </c>
      <c r="D878" s="126"/>
      <c r="E878" s="126">
        <f t="shared" si="246"/>
        <v>135000</v>
      </c>
      <c r="F878" s="126">
        <v>135000</v>
      </c>
      <c r="G878" s="126"/>
      <c r="H878" s="126">
        <f t="shared" si="247"/>
        <v>135000</v>
      </c>
      <c r="I878" s="126">
        <f t="shared" si="248"/>
        <v>100</v>
      </c>
      <c r="J878" s="126">
        <f t="shared" si="245"/>
        <v>100</v>
      </c>
    </row>
    <row r="879" spans="1:10" s="3" customFormat="1">
      <c r="A879" s="36" t="s">
        <v>346</v>
      </c>
      <c r="B879" s="34" t="s">
        <v>123</v>
      </c>
      <c r="C879" s="124">
        <v>10000</v>
      </c>
      <c r="D879" s="126"/>
      <c r="E879" s="126">
        <f>SUM(C879:D879)</f>
        <v>10000</v>
      </c>
      <c r="F879" s="126">
        <v>10000</v>
      </c>
      <c r="G879" s="126"/>
      <c r="H879" s="126">
        <f t="shared" si="247"/>
        <v>10000</v>
      </c>
      <c r="I879" s="126">
        <f t="shared" si="248"/>
        <v>100</v>
      </c>
      <c r="J879" s="126">
        <f t="shared" si="245"/>
        <v>100</v>
      </c>
    </row>
    <row r="880" spans="1:10" s="3" customFormat="1" hidden="1">
      <c r="A880" s="176" t="s">
        <v>764</v>
      </c>
      <c r="B880" s="175" t="s">
        <v>125</v>
      </c>
      <c r="C880" s="124"/>
      <c r="D880" s="126"/>
      <c r="E880" s="126">
        <f>SUM(C880:D880)</f>
        <v>0</v>
      </c>
      <c r="F880" s="126"/>
      <c r="G880" s="126"/>
      <c r="H880" s="126">
        <f t="shared" si="247"/>
        <v>0</v>
      </c>
      <c r="I880" s="126" t="str">
        <f t="shared" si="248"/>
        <v/>
      </c>
      <c r="J880" s="126" t="str">
        <f t="shared" si="245"/>
        <v/>
      </c>
    </row>
    <row r="881" spans="1:10" s="3" customFormat="1" ht="6" hidden="1" customHeight="1">
      <c r="A881" s="36"/>
      <c r="B881" s="34"/>
      <c r="C881" s="126"/>
      <c r="D881" s="126"/>
      <c r="E881" s="126"/>
      <c r="F881" s="126"/>
      <c r="G881" s="126"/>
      <c r="H881" s="126"/>
      <c r="I881" s="126" t="str">
        <f t="shared" si="248"/>
        <v/>
      </c>
      <c r="J881" s="126" t="str">
        <f t="shared" si="245"/>
        <v/>
      </c>
    </row>
    <row r="882" spans="1:10" s="3" customFormat="1" ht="12.75" hidden="1">
      <c r="A882" s="47" t="s">
        <v>794</v>
      </c>
      <c r="B882" s="50" t="s">
        <v>242</v>
      </c>
      <c r="C882" s="123">
        <f>SUM(C884:C893)</f>
        <v>0</v>
      </c>
      <c r="D882" s="123">
        <f>SUM(D884:D891)</f>
        <v>0</v>
      </c>
      <c r="E882" s="123">
        <f t="shared" ref="E882:E887" si="252">SUM(C882:D882)</f>
        <v>0</v>
      </c>
      <c r="F882" s="123">
        <f>SUM(F884:F893)</f>
        <v>0</v>
      </c>
      <c r="G882" s="123">
        <f>SUM(G884:G891)</f>
        <v>0</v>
      </c>
      <c r="H882" s="123">
        <f>SUM(F882:G882)</f>
        <v>0</v>
      </c>
      <c r="I882" s="123" t="str">
        <f t="shared" si="248"/>
        <v/>
      </c>
      <c r="J882" s="123" t="str">
        <f t="shared" si="245"/>
        <v/>
      </c>
    </row>
    <row r="883" spans="1:10" s="3" customFormat="1" hidden="1">
      <c r="A883" s="41" t="s">
        <v>244</v>
      </c>
      <c r="B883" s="111"/>
      <c r="C883" s="124">
        <f>SUM(C884:C891)</f>
        <v>0</v>
      </c>
      <c r="D883" s="125"/>
      <c r="E883" s="126">
        <f t="shared" si="252"/>
        <v>0</v>
      </c>
      <c r="F883" s="124">
        <f>SUM(F884:F891)</f>
        <v>0</v>
      </c>
      <c r="G883" s="125"/>
      <c r="H883" s="126">
        <f>SUM(F883:G883)</f>
        <v>0</v>
      </c>
      <c r="I883" s="126" t="str">
        <f t="shared" si="248"/>
        <v/>
      </c>
      <c r="J883" s="126" t="str">
        <f t="shared" si="245"/>
        <v/>
      </c>
    </row>
    <row r="884" spans="1:10" s="3" customFormat="1" hidden="1">
      <c r="A884" s="36" t="s">
        <v>152</v>
      </c>
      <c r="B884" s="34" t="s">
        <v>390</v>
      </c>
      <c r="C884" s="124"/>
      <c r="D884" s="124"/>
      <c r="E884" s="126">
        <f t="shared" si="252"/>
        <v>0</v>
      </c>
      <c r="F884" s="124"/>
      <c r="G884" s="124"/>
      <c r="H884" s="126">
        <f>SUM(F884:G884)</f>
        <v>0</v>
      </c>
      <c r="I884" s="126" t="str">
        <f t="shared" si="248"/>
        <v/>
      </c>
      <c r="J884" s="126" t="str">
        <f t="shared" si="245"/>
        <v/>
      </c>
    </row>
    <row r="885" spans="1:10" s="3" customFormat="1" hidden="1">
      <c r="A885" s="36" t="s">
        <v>339</v>
      </c>
      <c r="B885" s="34" t="s">
        <v>389</v>
      </c>
      <c r="C885" s="124"/>
      <c r="D885" s="126"/>
      <c r="E885" s="126">
        <f t="shared" si="252"/>
        <v>0</v>
      </c>
      <c r="F885" s="126"/>
      <c r="G885" s="126"/>
      <c r="H885" s="126">
        <f>SUM(F885:G885)</f>
        <v>0</v>
      </c>
      <c r="I885" s="126" t="str">
        <f t="shared" si="248"/>
        <v/>
      </c>
      <c r="J885" s="126" t="str">
        <f t="shared" si="245"/>
        <v/>
      </c>
    </row>
    <row r="886" spans="1:10" s="3" customFormat="1" hidden="1">
      <c r="A886" s="36" t="s">
        <v>736</v>
      </c>
      <c r="B886" s="34" t="s">
        <v>730</v>
      </c>
      <c r="C886" s="124"/>
      <c r="D886" s="126"/>
      <c r="E886" s="126">
        <f t="shared" si="252"/>
        <v>0</v>
      </c>
      <c r="F886" s="126"/>
      <c r="G886" s="126"/>
      <c r="H886" s="126">
        <f>SUM(F886:G886)</f>
        <v>0</v>
      </c>
      <c r="I886" s="126" t="str">
        <f t="shared" si="248"/>
        <v/>
      </c>
      <c r="J886" s="126" t="str">
        <f t="shared" si="245"/>
        <v/>
      </c>
    </row>
    <row r="887" spans="1:10" s="3" customFormat="1" hidden="1">
      <c r="A887" s="41" t="s">
        <v>330</v>
      </c>
      <c r="B887" s="34" t="s">
        <v>388</v>
      </c>
      <c r="C887" s="124"/>
      <c r="D887" s="126"/>
      <c r="E887" s="126">
        <f t="shared" si="252"/>
        <v>0</v>
      </c>
      <c r="F887" s="126"/>
      <c r="G887" s="126"/>
      <c r="H887" s="126">
        <f t="shared" ref="H887:H893" si="253">SUM(F887:G887)</f>
        <v>0</v>
      </c>
      <c r="I887" s="126" t="str">
        <f t="shared" si="248"/>
        <v/>
      </c>
      <c r="J887" s="126" t="str">
        <f t="shared" si="245"/>
        <v/>
      </c>
    </row>
    <row r="888" spans="1:10" s="3" customFormat="1" hidden="1">
      <c r="A888" s="36" t="s">
        <v>906</v>
      </c>
      <c r="B888" s="34" t="s">
        <v>899</v>
      </c>
      <c r="C888" s="124"/>
      <c r="D888" s="126"/>
      <c r="E888" s="126">
        <f t="shared" ref="E888:E893" si="254">SUM(C888:D888)</f>
        <v>0</v>
      </c>
      <c r="F888" s="126"/>
      <c r="G888" s="126"/>
      <c r="H888" s="126">
        <f t="shared" si="253"/>
        <v>0</v>
      </c>
      <c r="I888" s="126" t="str">
        <f t="shared" si="248"/>
        <v/>
      </c>
      <c r="J888" s="126" t="str">
        <f t="shared" si="245"/>
        <v/>
      </c>
    </row>
    <row r="889" spans="1:10" s="3" customFormat="1" hidden="1">
      <c r="A889" s="36" t="s">
        <v>920</v>
      </c>
      <c r="B889" s="34" t="s">
        <v>917</v>
      </c>
      <c r="C889" s="124"/>
      <c r="D889" s="126"/>
      <c r="E889" s="126">
        <f t="shared" si="254"/>
        <v>0</v>
      </c>
      <c r="F889" s="126"/>
      <c r="G889" s="126"/>
      <c r="H889" s="126">
        <f t="shared" si="253"/>
        <v>0</v>
      </c>
      <c r="I889" s="126" t="str">
        <f t="shared" si="248"/>
        <v/>
      </c>
      <c r="J889" s="126" t="str">
        <f t="shared" si="245"/>
        <v/>
      </c>
    </row>
    <row r="890" spans="1:10" s="3" customFormat="1" hidden="1">
      <c r="A890" s="41" t="s">
        <v>619</v>
      </c>
      <c r="B890" s="34" t="s">
        <v>618</v>
      </c>
      <c r="C890" s="124"/>
      <c r="D890" s="126"/>
      <c r="E890" s="126">
        <f t="shared" si="254"/>
        <v>0</v>
      </c>
      <c r="F890" s="126"/>
      <c r="G890" s="126"/>
      <c r="H890" s="126">
        <f t="shared" si="253"/>
        <v>0</v>
      </c>
      <c r="I890" s="126" t="str">
        <f t="shared" si="248"/>
        <v/>
      </c>
      <c r="J890" s="126" t="str">
        <f t="shared" si="245"/>
        <v/>
      </c>
    </row>
    <row r="891" spans="1:10" s="3" customFormat="1" hidden="1">
      <c r="A891" s="36" t="s">
        <v>346</v>
      </c>
      <c r="B891" s="34" t="s">
        <v>123</v>
      </c>
      <c r="C891" s="124"/>
      <c r="D891" s="126"/>
      <c r="E891" s="126">
        <f t="shared" si="254"/>
        <v>0</v>
      </c>
      <c r="F891" s="126"/>
      <c r="G891" s="126"/>
      <c r="H891" s="126">
        <f t="shared" si="253"/>
        <v>0</v>
      </c>
      <c r="I891" s="126" t="str">
        <f t="shared" si="248"/>
        <v/>
      </c>
      <c r="J891" s="126" t="str">
        <f t="shared" si="245"/>
        <v/>
      </c>
    </row>
    <row r="892" spans="1:10" s="3" customFormat="1" hidden="1">
      <c r="A892" s="176" t="s">
        <v>764</v>
      </c>
      <c r="B892" s="175" t="s">
        <v>125</v>
      </c>
      <c r="C892" s="124"/>
      <c r="D892" s="126"/>
      <c r="E892" s="126">
        <f t="shared" si="254"/>
        <v>0</v>
      </c>
      <c r="F892" s="126"/>
      <c r="G892" s="126"/>
      <c r="H892" s="126">
        <f t="shared" si="253"/>
        <v>0</v>
      </c>
      <c r="I892" s="126" t="str">
        <f t="shared" si="248"/>
        <v/>
      </c>
      <c r="J892" s="126" t="str">
        <f t="shared" si="245"/>
        <v/>
      </c>
    </row>
    <row r="893" spans="1:10" s="3" customFormat="1" hidden="1">
      <c r="A893" s="36" t="s">
        <v>763</v>
      </c>
      <c r="B893" s="34" t="s">
        <v>124</v>
      </c>
      <c r="C893" s="124"/>
      <c r="D893" s="126"/>
      <c r="E893" s="126">
        <f t="shared" si="254"/>
        <v>0</v>
      </c>
      <c r="F893" s="126"/>
      <c r="G893" s="126"/>
      <c r="H893" s="126">
        <f t="shared" si="253"/>
        <v>0</v>
      </c>
      <c r="I893" s="126" t="str">
        <f t="shared" si="248"/>
        <v/>
      </c>
      <c r="J893" s="126" t="str">
        <f t="shared" si="245"/>
        <v/>
      </c>
    </row>
    <row r="894" spans="1:10" s="3" customFormat="1" ht="6" hidden="1" customHeight="1">
      <c r="A894" s="41"/>
      <c r="B894" s="34"/>
      <c r="C894" s="126"/>
      <c r="D894" s="126"/>
      <c r="E894" s="126"/>
      <c r="F894" s="126"/>
      <c r="G894" s="126"/>
      <c r="H894" s="126"/>
      <c r="I894" s="126" t="str">
        <f t="shared" si="248"/>
        <v/>
      </c>
      <c r="J894" s="126" t="str">
        <f t="shared" si="245"/>
        <v/>
      </c>
    </row>
    <row r="895" spans="1:10" s="3" customFormat="1" ht="12.75">
      <c r="A895" s="47" t="s">
        <v>841</v>
      </c>
      <c r="B895" s="50" t="s">
        <v>242</v>
      </c>
      <c r="C895" s="123">
        <f>SUM(C897:C906)</f>
        <v>7256245.1500000004</v>
      </c>
      <c r="D895" s="123">
        <f>SUM(D897:D915)</f>
        <v>0</v>
      </c>
      <c r="E895" s="123">
        <f t="shared" ref="E895:E906" si="255">SUM(C895:D895)</f>
        <v>7256245.1500000004</v>
      </c>
      <c r="F895" s="123">
        <f>SUM(F897:F906)</f>
        <v>7183519.040000001</v>
      </c>
      <c r="G895" s="123">
        <f>SUM(G897:G915)</f>
        <v>0</v>
      </c>
      <c r="H895" s="123">
        <f t="shared" ref="H895:H906" si="256">SUM(F895:G895)</f>
        <v>7183519.040000001</v>
      </c>
      <c r="I895" s="123">
        <f t="shared" si="248"/>
        <v>98.997744584194493</v>
      </c>
      <c r="J895" s="123">
        <f t="shared" si="245"/>
        <v>98.997744584194493</v>
      </c>
    </row>
    <row r="896" spans="1:10" s="3" customFormat="1">
      <c r="A896" s="41" t="s">
        <v>244</v>
      </c>
      <c r="B896" s="111"/>
      <c r="C896" s="126">
        <f>SUM(C897:C906)</f>
        <v>7256245.1500000004</v>
      </c>
      <c r="D896" s="125"/>
      <c r="E896" s="126">
        <f t="shared" si="255"/>
        <v>7256245.1500000004</v>
      </c>
      <c r="F896" s="126">
        <f>SUM(F897:F906)</f>
        <v>7183519.040000001</v>
      </c>
      <c r="G896" s="125"/>
      <c r="H896" s="126">
        <f t="shared" si="256"/>
        <v>7183519.040000001</v>
      </c>
      <c r="I896" s="126">
        <f t="shared" si="248"/>
        <v>98.997744584194493</v>
      </c>
      <c r="J896" s="126">
        <f t="shared" si="245"/>
        <v>98.997744584194493</v>
      </c>
    </row>
    <row r="897" spans="1:10" s="3" customFormat="1">
      <c r="A897" s="36" t="s">
        <v>152</v>
      </c>
      <c r="B897" s="34" t="s">
        <v>390</v>
      </c>
      <c r="C897" s="124">
        <v>7038640</v>
      </c>
      <c r="D897" s="124"/>
      <c r="E897" s="126">
        <f t="shared" si="255"/>
        <v>7038640</v>
      </c>
      <c r="F897" s="124">
        <v>6971138.9900000002</v>
      </c>
      <c r="G897" s="124"/>
      <c r="H897" s="126">
        <f t="shared" si="256"/>
        <v>6971138.9900000002</v>
      </c>
      <c r="I897" s="126">
        <f t="shared" si="248"/>
        <v>99.040993572621986</v>
      </c>
      <c r="J897" s="126">
        <f t="shared" si="245"/>
        <v>99.040993572621986</v>
      </c>
    </row>
    <row r="898" spans="1:10" s="3" customFormat="1">
      <c r="A898" s="36" t="s">
        <v>339</v>
      </c>
      <c r="B898" s="34" t="s">
        <v>389</v>
      </c>
      <c r="C898" s="124">
        <v>59877.08</v>
      </c>
      <c r="D898" s="126"/>
      <c r="E898" s="126">
        <f t="shared" si="255"/>
        <v>59877.08</v>
      </c>
      <c r="F898" s="126">
        <v>59810.12</v>
      </c>
      <c r="G898" s="126"/>
      <c r="H898" s="126">
        <f t="shared" si="256"/>
        <v>59810.12</v>
      </c>
      <c r="I898" s="126">
        <f t="shared" si="248"/>
        <v>99.888170899449335</v>
      </c>
      <c r="J898" s="126">
        <f t="shared" si="245"/>
        <v>99.888170899449335</v>
      </c>
    </row>
    <row r="899" spans="1:10" s="3" customFormat="1">
      <c r="A899" s="36" t="s">
        <v>991</v>
      </c>
      <c r="B899" s="34" t="s">
        <v>934</v>
      </c>
      <c r="C899" s="124">
        <v>5298.07</v>
      </c>
      <c r="D899" s="126"/>
      <c r="E899" s="126">
        <f t="shared" si="255"/>
        <v>5298.07</v>
      </c>
      <c r="F899" s="126">
        <v>5298.07</v>
      </c>
      <c r="G899" s="126"/>
      <c r="H899" s="126">
        <f t="shared" si="256"/>
        <v>5298.07</v>
      </c>
      <c r="I899" s="126">
        <f t="shared" si="248"/>
        <v>100</v>
      </c>
      <c r="J899" s="126">
        <f t="shared" si="245"/>
        <v>100</v>
      </c>
    </row>
    <row r="900" spans="1:10" s="3" customFormat="1">
      <c r="A900" s="36" t="s">
        <v>330</v>
      </c>
      <c r="B900" s="34" t="s">
        <v>388</v>
      </c>
      <c r="C900" s="124">
        <v>15000</v>
      </c>
      <c r="D900" s="126"/>
      <c r="E900" s="126">
        <f t="shared" si="255"/>
        <v>15000</v>
      </c>
      <c r="F900" s="126">
        <v>14986.67</v>
      </c>
      <c r="G900" s="126"/>
      <c r="H900" s="126">
        <f t="shared" si="256"/>
        <v>14986.67</v>
      </c>
      <c r="I900" s="126">
        <f t="shared" si="248"/>
        <v>99.911133333333339</v>
      </c>
      <c r="J900" s="126">
        <f t="shared" si="245"/>
        <v>99.911133333333339</v>
      </c>
    </row>
    <row r="901" spans="1:10" s="3" customFormat="1">
      <c r="A901" s="36" t="s">
        <v>970</v>
      </c>
      <c r="B901" s="34" t="s">
        <v>968</v>
      </c>
      <c r="C901" s="124">
        <v>30000</v>
      </c>
      <c r="D901" s="126"/>
      <c r="E901" s="126">
        <f t="shared" si="255"/>
        <v>30000</v>
      </c>
      <c r="F901" s="126">
        <v>30000</v>
      </c>
      <c r="G901" s="126"/>
      <c r="H901" s="126">
        <f t="shared" si="256"/>
        <v>30000</v>
      </c>
      <c r="I901" s="126">
        <f t="shared" si="248"/>
        <v>100</v>
      </c>
      <c r="J901" s="126">
        <f t="shared" si="245"/>
        <v>100</v>
      </c>
    </row>
    <row r="902" spans="1:10" s="3" customFormat="1">
      <c r="A902" s="36" t="s">
        <v>978</v>
      </c>
      <c r="B902" s="34" t="s">
        <v>977</v>
      </c>
      <c r="C902" s="124">
        <v>31980</v>
      </c>
      <c r="D902" s="126"/>
      <c r="E902" s="126">
        <f t="shared" si="255"/>
        <v>31980</v>
      </c>
      <c r="F902" s="126">
        <v>31980</v>
      </c>
      <c r="G902" s="126"/>
      <c r="H902" s="126">
        <f t="shared" si="256"/>
        <v>31980</v>
      </c>
      <c r="I902" s="126">
        <f t="shared" si="248"/>
        <v>100</v>
      </c>
      <c r="J902" s="126">
        <f t="shared" si="245"/>
        <v>100</v>
      </c>
    </row>
    <row r="903" spans="1:10" s="3" customFormat="1">
      <c r="A903" s="36" t="s">
        <v>976</v>
      </c>
      <c r="B903" s="175" t="s">
        <v>975</v>
      </c>
      <c r="C903" s="124">
        <v>5000</v>
      </c>
      <c r="D903" s="126"/>
      <c r="E903" s="126">
        <f t="shared" si="255"/>
        <v>5000</v>
      </c>
      <c r="F903" s="126">
        <v>5000</v>
      </c>
      <c r="G903" s="126"/>
      <c r="H903" s="126">
        <f t="shared" si="256"/>
        <v>5000</v>
      </c>
      <c r="I903" s="126">
        <f t="shared" si="248"/>
        <v>100</v>
      </c>
      <c r="J903" s="126">
        <f t="shared" si="245"/>
        <v>100</v>
      </c>
    </row>
    <row r="904" spans="1:10" s="3" customFormat="1">
      <c r="A904" s="36" t="s">
        <v>829</v>
      </c>
      <c r="B904" s="34" t="s">
        <v>830</v>
      </c>
      <c r="C904" s="124">
        <v>1450</v>
      </c>
      <c r="D904" s="126"/>
      <c r="E904" s="126">
        <f t="shared" si="255"/>
        <v>1450</v>
      </c>
      <c r="F904" s="126">
        <v>1449.99</v>
      </c>
      <c r="G904" s="126"/>
      <c r="H904" s="126">
        <f t="shared" si="256"/>
        <v>1449.99</v>
      </c>
      <c r="I904" s="126">
        <f t="shared" si="248"/>
        <v>99.999310344827592</v>
      </c>
      <c r="J904" s="126">
        <f t="shared" si="245"/>
        <v>99.999310344827592</v>
      </c>
    </row>
    <row r="905" spans="1:10" s="3" customFormat="1">
      <c r="A905" s="36" t="s">
        <v>619</v>
      </c>
      <c r="B905" s="34" t="s">
        <v>618</v>
      </c>
      <c r="C905" s="124">
        <v>61000</v>
      </c>
      <c r="D905" s="126"/>
      <c r="E905" s="126">
        <f t="shared" si="255"/>
        <v>61000</v>
      </c>
      <c r="F905" s="126">
        <v>61000</v>
      </c>
      <c r="G905" s="126"/>
      <c r="H905" s="126">
        <f t="shared" si="256"/>
        <v>61000</v>
      </c>
      <c r="I905" s="126">
        <f t="shared" si="248"/>
        <v>100</v>
      </c>
      <c r="J905" s="126">
        <f t="shared" si="245"/>
        <v>100</v>
      </c>
    </row>
    <row r="906" spans="1:10" s="3" customFormat="1">
      <c r="A906" s="36" t="s">
        <v>346</v>
      </c>
      <c r="B906" s="34" t="s">
        <v>123</v>
      </c>
      <c r="C906" s="124">
        <v>8000</v>
      </c>
      <c r="D906" s="126"/>
      <c r="E906" s="126">
        <f t="shared" si="255"/>
        <v>8000</v>
      </c>
      <c r="F906" s="126">
        <v>2855.2</v>
      </c>
      <c r="G906" s="126"/>
      <c r="H906" s="126">
        <f t="shared" si="256"/>
        <v>2855.2</v>
      </c>
      <c r="I906" s="126">
        <f t="shared" si="248"/>
        <v>35.69</v>
      </c>
      <c r="J906" s="126">
        <f t="shared" si="245"/>
        <v>35.69</v>
      </c>
    </row>
    <row r="907" spans="1:10" s="3" customFormat="1" ht="3.75" customHeight="1">
      <c r="A907" s="41"/>
      <c r="B907" s="34"/>
      <c r="C907" s="126"/>
      <c r="D907" s="126"/>
      <c r="E907" s="126"/>
      <c r="F907" s="126"/>
      <c r="G907" s="126"/>
      <c r="H907" s="126"/>
      <c r="I907" s="126" t="str">
        <f t="shared" si="248"/>
        <v/>
      </c>
      <c r="J907" s="126" t="str">
        <f t="shared" si="245"/>
        <v/>
      </c>
    </row>
    <row r="908" spans="1:10" s="11" customFormat="1" ht="12.75">
      <c r="A908" s="47" t="s">
        <v>186</v>
      </c>
      <c r="B908" s="50" t="s">
        <v>242</v>
      </c>
      <c r="C908" s="123">
        <f>SUM(C910:C915)</f>
        <v>5117571.07</v>
      </c>
      <c r="D908" s="123">
        <f>SUM(D910:D915)</f>
        <v>0</v>
      </c>
      <c r="E908" s="123">
        <f t="shared" ref="E908:E918" si="257">SUM(C908:D908)</f>
        <v>5117571.07</v>
      </c>
      <c r="F908" s="123">
        <f>SUM(F910:F915)</f>
        <v>4899723.2300000004</v>
      </c>
      <c r="G908" s="123">
        <f>SUM(G910:G915)</f>
        <v>0</v>
      </c>
      <c r="H908" s="123">
        <f>SUM(F908:G908)</f>
        <v>4899723.2300000004</v>
      </c>
      <c r="I908" s="123">
        <f t="shared" si="248"/>
        <v>95.743139918914693</v>
      </c>
      <c r="J908" s="123">
        <f t="shared" si="245"/>
        <v>95.743139918914693</v>
      </c>
    </row>
    <row r="909" spans="1:10" s="11" customFormat="1" hidden="1">
      <c r="A909" s="36" t="s">
        <v>244</v>
      </c>
      <c r="B909" s="111"/>
      <c r="C909" s="124">
        <f>SUM(C910:C915)</f>
        <v>5117571.07</v>
      </c>
      <c r="D909" s="125"/>
      <c r="E909" s="126">
        <f t="shared" si="257"/>
        <v>5117571.07</v>
      </c>
      <c r="F909" s="124">
        <f>SUM(F910:F915)</f>
        <v>4899723.2300000004</v>
      </c>
      <c r="G909" s="125"/>
      <c r="H909" s="126">
        <f>SUM(F909:G909)</f>
        <v>4899723.2300000004</v>
      </c>
      <c r="I909" s="126">
        <f t="shared" si="248"/>
        <v>95.743139918914693</v>
      </c>
      <c r="J909" s="126">
        <f t="shared" si="245"/>
        <v>95.743139918914693</v>
      </c>
    </row>
    <row r="910" spans="1:10" s="11" customFormat="1">
      <c r="A910" s="36" t="s">
        <v>152</v>
      </c>
      <c r="B910" s="34" t="s">
        <v>390</v>
      </c>
      <c r="C910" s="124">
        <v>4970311</v>
      </c>
      <c r="D910" s="125"/>
      <c r="E910" s="126">
        <f t="shared" si="257"/>
        <v>4970311</v>
      </c>
      <c r="F910" s="124">
        <v>4752650.12</v>
      </c>
      <c r="G910" s="125"/>
      <c r="H910" s="126">
        <f>SUM(F910:G910)</f>
        <v>4752650.12</v>
      </c>
      <c r="I910" s="126">
        <f t="shared" si="248"/>
        <v>95.620779464303141</v>
      </c>
      <c r="J910" s="126">
        <f t="shared" si="245"/>
        <v>95.620779464303141</v>
      </c>
    </row>
    <row r="911" spans="1:10" s="11" customFormat="1">
      <c r="A911" s="36" t="s">
        <v>991</v>
      </c>
      <c r="B911" s="34" t="s">
        <v>934</v>
      </c>
      <c r="C911" s="124">
        <v>1724.61</v>
      </c>
      <c r="D911" s="125"/>
      <c r="E911" s="126">
        <f t="shared" si="257"/>
        <v>1724.61</v>
      </c>
      <c r="F911" s="124">
        <v>1572.15</v>
      </c>
      <c r="G911" s="125"/>
      <c r="H911" s="126">
        <f>SUM(F911:G911)</f>
        <v>1572.15</v>
      </c>
      <c r="I911" s="126">
        <f t="shared" ref="I911" si="258">IF(C911&lt;&gt;0,IF(F911&lt;&gt;0,F911/C911*100,""),"")</f>
        <v>91.159740463061226</v>
      </c>
      <c r="J911" s="126">
        <f t="shared" ref="J911" si="259">IF(E911&lt;&gt;0,IF(H911&lt;&gt;0,H911/E911*100,""),"")</f>
        <v>91.159740463061226</v>
      </c>
    </row>
    <row r="912" spans="1:10" s="3" customFormat="1" ht="11.25" customHeight="1">
      <c r="A912" s="36" t="s">
        <v>339</v>
      </c>
      <c r="B912" s="34" t="s">
        <v>389</v>
      </c>
      <c r="C912" s="124">
        <v>16635.46</v>
      </c>
      <c r="D912" s="126"/>
      <c r="E912" s="126">
        <f t="shared" si="257"/>
        <v>16635.46</v>
      </c>
      <c r="F912" s="126">
        <v>16635.46</v>
      </c>
      <c r="G912" s="126"/>
      <c r="H912" s="130">
        <f t="shared" ref="H912:H917" si="260">SUM(F912:G912)</f>
        <v>16635.46</v>
      </c>
      <c r="I912" s="130">
        <f t="shared" si="248"/>
        <v>100</v>
      </c>
      <c r="J912" s="130">
        <f t="shared" si="245"/>
        <v>100</v>
      </c>
    </row>
    <row r="913" spans="1:11" s="3" customFormat="1">
      <c r="A913" s="176" t="s">
        <v>970</v>
      </c>
      <c r="B913" s="175" t="s">
        <v>968</v>
      </c>
      <c r="C913" s="124">
        <v>25000</v>
      </c>
      <c r="D913" s="126"/>
      <c r="E913" s="130">
        <f t="shared" si="257"/>
        <v>25000</v>
      </c>
      <c r="F913" s="126">
        <v>25000</v>
      </c>
      <c r="G913" s="126"/>
      <c r="H913" s="130">
        <f t="shared" si="260"/>
        <v>25000</v>
      </c>
      <c r="I913" s="130">
        <f t="shared" si="248"/>
        <v>100</v>
      </c>
      <c r="J913" s="130">
        <f t="shared" si="245"/>
        <v>100</v>
      </c>
    </row>
    <row r="914" spans="1:11" s="3" customFormat="1">
      <c r="A914" s="41" t="s">
        <v>619</v>
      </c>
      <c r="B914" s="34" t="s">
        <v>618</v>
      </c>
      <c r="C914" s="144">
        <v>95900</v>
      </c>
      <c r="D914" s="130"/>
      <c r="E914" s="130">
        <f t="shared" si="257"/>
        <v>95900</v>
      </c>
      <c r="F914" s="130">
        <v>95899.99</v>
      </c>
      <c r="G914" s="130"/>
      <c r="H914" s="130">
        <f t="shared" si="260"/>
        <v>95899.99</v>
      </c>
      <c r="I914" s="130">
        <f t="shared" si="248"/>
        <v>99.999989572471321</v>
      </c>
      <c r="J914" s="130">
        <f t="shared" si="245"/>
        <v>99.999989572471321</v>
      </c>
    </row>
    <row r="915" spans="1:11" s="3" customFormat="1">
      <c r="A915" s="315" t="s">
        <v>346</v>
      </c>
      <c r="B915" s="222" t="s">
        <v>123</v>
      </c>
      <c r="C915" s="332">
        <v>8000</v>
      </c>
      <c r="D915" s="238"/>
      <c r="E915" s="238">
        <f t="shared" si="257"/>
        <v>8000</v>
      </c>
      <c r="F915" s="238">
        <v>7965.51</v>
      </c>
      <c r="G915" s="238"/>
      <c r="H915" s="238">
        <f t="shared" si="260"/>
        <v>7965.51</v>
      </c>
      <c r="I915" s="238">
        <f t="shared" si="248"/>
        <v>99.568875000000006</v>
      </c>
      <c r="J915" s="238">
        <f t="shared" si="245"/>
        <v>99.568875000000006</v>
      </c>
    </row>
    <row r="916" spans="1:11" s="7" customFormat="1" ht="6" customHeight="1">
      <c r="A916" s="41"/>
      <c r="B916" s="42"/>
      <c r="C916" s="126"/>
      <c r="D916" s="126"/>
      <c r="E916" s="126">
        <f t="shared" si="257"/>
        <v>0</v>
      </c>
      <c r="F916" s="126"/>
      <c r="G916" s="126"/>
      <c r="H916" s="126">
        <f t="shared" si="260"/>
        <v>0</v>
      </c>
      <c r="I916" s="126" t="str">
        <f t="shared" si="248"/>
        <v/>
      </c>
      <c r="J916" s="126" t="str">
        <f t="shared" si="245"/>
        <v/>
      </c>
    </row>
    <row r="917" spans="1:11" s="10" customFormat="1" ht="12.75">
      <c r="A917" s="47" t="s">
        <v>185</v>
      </c>
      <c r="B917" s="52" t="s">
        <v>242</v>
      </c>
      <c r="C917" s="123">
        <f>SUM(C919:C926)</f>
        <v>9160451.5700000003</v>
      </c>
      <c r="D917" s="123">
        <f>SUM(D919:D926)</f>
        <v>0</v>
      </c>
      <c r="E917" s="123">
        <f t="shared" si="257"/>
        <v>9160451.5700000003</v>
      </c>
      <c r="F917" s="123">
        <f>SUM(F919:F926)</f>
        <v>9019474.1700000018</v>
      </c>
      <c r="G917" s="123">
        <f>SUM(G919:G926)</f>
        <v>0</v>
      </c>
      <c r="H917" s="123">
        <f t="shared" si="260"/>
        <v>9019474.1700000018</v>
      </c>
      <c r="I917" s="123">
        <f t="shared" si="248"/>
        <v>98.461021283473698</v>
      </c>
      <c r="J917" s="123">
        <f t="shared" si="245"/>
        <v>98.461021283473698</v>
      </c>
    </row>
    <row r="918" spans="1:11" s="10" customFormat="1" ht="12.75" hidden="1">
      <c r="A918" s="36" t="s">
        <v>244</v>
      </c>
      <c r="B918" s="265"/>
      <c r="C918" s="124">
        <f>SUM(C919:C926)</f>
        <v>9160451.5700000003</v>
      </c>
      <c r="D918" s="125"/>
      <c r="E918" s="124">
        <f t="shared" si="257"/>
        <v>9160451.5700000003</v>
      </c>
      <c r="F918" s="124">
        <f>SUM(F919:F926)</f>
        <v>9019474.1700000018</v>
      </c>
      <c r="G918" s="125"/>
      <c r="H918" s="124">
        <f>SUM(H919:H926)</f>
        <v>9019474.1700000018</v>
      </c>
      <c r="I918" s="124">
        <f t="shared" si="248"/>
        <v>98.461021283473698</v>
      </c>
      <c r="J918" s="124">
        <f t="shared" si="245"/>
        <v>98.461021283473698</v>
      </c>
    </row>
    <row r="919" spans="1:11" s="10" customFormat="1" ht="12.75">
      <c r="A919" s="36" t="s">
        <v>152</v>
      </c>
      <c r="B919" s="34" t="s">
        <v>390</v>
      </c>
      <c r="C919" s="124">
        <v>8755625</v>
      </c>
      <c r="D919" s="125"/>
      <c r="E919" s="124">
        <f t="shared" ref="E919:E926" si="261">SUM(C919:D919)</f>
        <v>8755625</v>
      </c>
      <c r="F919" s="124">
        <v>8620442.1400000006</v>
      </c>
      <c r="G919" s="125"/>
      <c r="H919" s="126">
        <f>SUM(F919:G919)</f>
        <v>8620442.1400000006</v>
      </c>
      <c r="I919" s="126">
        <f t="shared" si="248"/>
        <v>98.456045570704561</v>
      </c>
      <c r="J919" s="126">
        <f t="shared" si="245"/>
        <v>98.456045570704561</v>
      </c>
    </row>
    <row r="920" spans="1:11" s="10" customFormat="1" ht="12.75">
      <c r="A920" s="36" t="s">
        <v>991</v>
      </c>
      <c r="B920" s="34" t="s">
        <v>934</v>
      </c>
      <c r="C920" s="124">
        <v>2148.3200000000002</v>
      </c>
      <c r="D920" s="125"/>
      <c r="E920" s="124">
        <f t="shared" si="261"/>
        <v>2148.3200000000002</v>
      </c>
      <c r="F920" s="124">
        <v>2147.7399999999998</v>
      </c>
      <c r="G920" s="125"/>
      <c r="H920" s="126">
        <f>SUM(F920:G920)</f>
        <v>2147.7399999999998</v>
      </c>
      <c r="I920" s="126">
        <f t="shared" si="248"/>
        <v>99.973002159827189</v>
      </c>
      <c r="J920" s="126">
        <f t="shared" si="245"/>
        <v>99.973002159827189</v>
      </c>
    </row>
    <row r="921" spans="1:11" s="3" customFormat="1">
      <c r="A921" s="36" t="s">
        <v>339</v>
      </c>
      <c r="B921" s="34" t="s">
        <v>389</v>
      </c>
      <c r="C921" s="124">
        <v>120158.25</v>
      </c>
      <c r="D921" s="126"/>
      <c r="E921" s="124">
        <f t="shared" si="261"/>
        <v>120158.25</v>
      </c>
      <c r="F921" s="126">
        <v>118968.75</v>
      </c>
      <c r="G921" s="126"/>
      <c r="H921" s="126">
        <f t="shared" ref="H921:H930" si="262">SUM(F921:G921)</f>
        <v>118968.75</v>
      </c>
      <c r="I921" s="126">
        <f t="shared" si="248"/>
        <v>99.010055489323463</v>
      </c>
      <c r="J921" s="126">
        <f t="shared" si="245"/>
        <v>99.010055489323463</v>
      </c>
    </row>
    <row r="922" spans="1:11" s="3" customFormat="1">
      <c r="A922" s="176" t="s">
        <v>970</v>
      </c>
      <c r="B922" s="175" t="s">
        <v>968</v>
      </c>
      <c r="C922" s="124">
        <v>55000</v>
      </c>
      <c r="D922" s="126"/>
      <c r="E922" s="124">
        <f t="shared" si="261"/>
        <v>55000</v>
      </c>
      <c r="F922" s="126">
        <v>55000</v>
      </c>
      <c r="G922" s="126"/>
      <c r="H922" s="126">
        <f t="shared" si="262"/>
        <v>55000</v>
      </c>
      <c r="I922" s="126">
        <f t="shared" si="248"/>
        <v>100</v>
      </c>
      <c r="J922" s="126">
        <f t="shared" si="245"/>
        <v>100</v>
      </c>
    </row>
    <row r="923" spans="1:11" s="7" customFormat="1">
      <c r="A923" s="176" t="s">
        <v>908</v>
      </c>
      <c r="B923" s="175" t="s">
        <v>896</v>
      </c>
      <c r="C923" s="124">
        <v>145920</v>
      </c>
      <c r="D923" s="126"/>
      <c r="E923" s="124">
        <f t="shared" si="261"/>
        <v>145920</v>
      </c>
      <c r="F923" s="126">
        <v>141477.57</v>
      </c>
      <c r="G923" s="126"/>
      <c r="H923" s="126">
        <f t="shared" si="262"/>
        <v>141477.57</v>
      </c>
      <c r="I923" s="126">
        <f t="shared" si="248"/>
        <v>96.955571546052639</v>
      </c>
      <c r="J923" s="126">
        <f t="shared" si="245"/>
        <v>96.955571546052639</v>
      </c>
    </row>
    <row r="924" spans="1:11" s="10" customFormat="1" ht="12.75">
      <c r="A924" s="36" t="s">
        <v>907</v>
      </c>
      <c r="B924" s="34" t="s">
        <v>591</v>
      </c>
      <c r="C924" s="124">
        <v>6000</v>
      </c>
      <c r="D924" s="125"/>
      <c r="E924" s="124">
        <f t="shared" si="261"/>
        <v>6000</v>
      </c>
      <c r="F924" s="124">
        <v>5995.81</v>
      </c>
      <c r="G924" s="125"/>
      <c r="H924" s="126">
        <f t="shared" si="262"/>
        <v>5995.81</v>
      </c>
      <c r="I924" s="126">
        <f t="shared" si="248"/>
        <v>99.930166666666679</v>
      </c>
      <c r="J924" s="126">
        <f t="shared" si="245"/>
        <v>99.930166666666679</v>
      </c>
    </row>
    <row r="925" spans="1:11" s="3" customFormat="1">
      <c r="A925" s="41" t="s">
        <v>619</v>
      </c>
      <c r="B925" s="34" t="s">
        <v>618</v>
      </c>
      <c r="C925" s="124">
        <v>51600</v>
      </c>
      <c r="D925" s="126"/>
      <c r="E925" s="124">
        <f t="shared" si="261"/>
        <v>51600</v>
      </c>
      <c r="F925" s="126">
        <v>51600</v>
      </c>
      <c r="G925" s="126"/>
      <c r="H925" s="126">
        <f t="shared" si="262"/>
        <v>51600</v>
      </c>
      <c r="I925" s="126">
        <f t="shared" si="248"/>
        <v>100</v>
      </c>
      <c r="J925" s="126">
        <f t="shared" si="245"/>
        <v>100</v>
      </c>
    </row>
    <row r="926" spans="1:11" s="3" customFormat="1">
      <c r="A926" s="36" t="s">
        <v>346</v>
      </c>
      <c r="B926" s="34" t="s">
        <v>123</v>
      </c>
      <c r="C926" s="144">
        <v>24000</v>
      </c>
      <c r="D926" s="126"/>
      <c r="E926" s="124">
        <f t="shared" si="261"/>
        <v>24000</v>
      </c>
      <c r="F926" s="138">
        <v>23842.16</v>
      </c>
      <c r="G926" s="126"/>
      <c r="H926" s="126">
        <f t="shared" si="262"/>
        <v>23842.16</v>
      </c>
      <c r="I926" s="126">
        <f t="shared" si="248"/>
        <v>99.342333333333329</v>
      </c>
      <c r="J926" s="126">
        <f t="shared" si="245"/>
        <v>99.342333333333329</v>
      </c>
    </row>
    <row r="927" spans="1:11" s="3" customFormat="1" ht="6" customHeight="1">
      <c r="A927" s="36"/>
      <c r="B927" s="34"/>
      <c r="C927" s="126"/>
      <c r="D927" s="126"/>
      <c r="E927" s="126">
        <f t="shared" ref="E927:E936" si="263">SUM(C927:D927)</f>
        <v>0</v>
      </c>
      <c r="F927" s="126"/>
      <c r="G927" s="126"/>
      <c r="H927" s="126">
        <f t="shared" si="262"/>
        <v>0</v>
      </c>
      <c r="I927" s="126" t="str">
        <f t="shared" si="248"/>
        <v/>
      </c>
      <c r="J927" s="126" t="str">
        <f t="shared" si="245"/>
        <v/>
      </c>
    </row>
    <row r="928" spans="1:11" s="3" customFormat="1" ht="12.75">
      <c r="A928" s="47" t="s">
        <v>179</v>
      </c>
      <c r="B928" s="50" t="s">
        <v>242</v>
      </c>
      <c r="C928" s="283">
        <f>SUM(C930:C936)</f>
        <v>5814027.5599999996</v>
      </c>
      <c r="D928" s="283">
        <f>SUM(D930:D936)</f>
        <v>0</v>
      </c>
      <c r="E928" s="141">
        <f t="shared" si="263"/>
        <v>5814027.5599999996</v>
      </c>
      <c r="F928" s="283">
        <f>SUM(F930:F936)</f>
        <v>5620576.3400000008</v>
      </c>
      <c r="G928" s="283">
        <f>SUM(G930:G936)</f>
        <v>0</v>
      </c>
      <c r="H928" s="141">
        <f t="shared" si="262"/>
        <v>5620576.3400000008</v>
      </c>
      <c r="I928" s="141">
        <f t="shared" si="248"/>
        <v>96.672681407103639</v>
      </c>
      <c r="J928" s="141">
        <f t="shared" si="245"/>
        <v>96.672681407103639</v>
      </c>
      <c r="K928" s="11"/>
    </row>
    <row r="929" spans="1:11" s="3" customFormat="1" hidden="1">
      <c r="A929" s="36" t="s">
        <v>244</v>
      </c>
      <c r="B929" s="111"/>
      <c r="C929" s="142">
        <f>SUM(C930:C936)</f>
        <v>5814027.5599999996</v>
      </c>
      <c r="D929" s="143"/>
      <c r="E929" s="126">
        <f t="shared" si="263"/>
        <v>5814027.5599999996</v>
      </c>
      <c r="F929" s="142">
        <f>SUM(F930:F936)</f>
        <v>5620576.3400000008</v>
      </c>
      <c r="G929" s="143"/>
      <c r="H929" s="126">
        <f t="shared" si="262"/>
        <v>5620576.3400000008</v>
      </c>
      <c r="I929" s="126">
        <f t="shared" si="248"/>
        <v>96.672681407103639</v>
      </c>
      <c r="J929" s="126">
        <f t="shared" si="245"/>
        <v>96.672681407103639</v>
      </c>
      <c r="K929" s="11"/>
    </row>
    <row r="930" spans="1:11" s="3" customFormat="1">
      <c r="A930" s="36" t="s">
        <v>152</v>
      </c>
      <c r="B930" s="34" t="s">
        <v>390</v>
      </c>
      <c r="C930" s="124">
        <v>5575165</v>
      </c>
      <c r="D930" s="143"/>
      <c r="E930" s="126">
        <f t="shared" si="263"/>
        <v>5575165</v>
      </c>
      <c r="F930" s="142">
        <v>5382615.6100000003</v>
      </c>
      <c r="G930" s="143"/>
      <c r="H930" s="126">
        <f t="shared" si="262"/>
        <v>5382615.6100000003</v>
      </c>
      <c r="I930" s="126">
        <f t="shared" si="248"/>
        <v>96.546301499596879</v>
      </c>
      <c r="J930" s="126">
        <f t="shared" si="245"/>
        <v>96.546301499596879</v>
      </c>
      <c r="K930" s="11"/>
    </row>
    <row r="931" spans="1:11" s="3" customFormat="1">
      <c r="A931" s="36" t="s">
        <v>991</v>
      </c>
      <c r="B931" s="34" t="s">
        <v>934</v>
      </c>
      <c r="C931" s="124">
        <v>995.46</v>
      </c>
      <c r="D931" s="143"/>
      <c r="E931" s="126">
        <f t="shared" si="263"/>
        <v>995.46</v>
      </c>
      <c r="F931" s="142">
        <v>949.7</v>
      </c>
      <c r="G931" s="143"/>
      <c r="H931" s="126">
        <f t="shared" ref="H931:H932" si="264">SUM(F931:G931)</f>
        <v>949.7</v>
      </c>
      <c r="I931" s="126">
        <f t="shared" ref="I931:I932" si="265">IF(C931&lt;&gt;0,IF(F931&lt;&gt;0,F931/C931*100,""),"")</f>
        <v>95.403130211158654</v>
      </c>
      <c r="J931" s="126">
        <f t="shared" ref="J931:J932" si="266">IF(E931&lt;&gt;0,IF(H931&lt;&gt;0,H931/E931*100,""),"")</f>
        <v>95.403130211158654</v>
      </c>
      <c r="K931" s="11"/>
    </row>
    <row r="932" spans="1:11" s="3" customFormat="1">
      <c r="A932" s="36" t="s">
        <v>970</v>
      </c>
      <c r="B932" s="34" t="s">
        <v>968</v>
      </c>
      <c r="C932" s="124">
        <v>15000</v>
      </c>
      <c r="D932" s="143"/>
      <c r="E932" s="126">
        <f t="shared" si="263"/>
        <v>15000</v>
      </c>
      <c r="F932" s="142">
        <v>15000</v>
      </c>
      <c r="G932" s="143"/>
      <c r="H932" s="126">
        <f t="shared" si="264"/>
        <v>15000</v>
      </c>
      <c r="I932" s="126">
        <f t="shared" si="265"/>
        <v>100</v>
      </c>
      <c r="J932" s="126">
        <f t="shared" si="266"/>
        <v>100</v>
      </c>
      <c r="K932" s="11"/>
    </row>
    <row r="933" spans="1:11" s="3" customFormat="1">
      <c r="A933" s="36" t="s">
        <v>339</v>
      </c>
      <c r="B933" s="34" t="s">
        <v>389</v>
      </c>
      <c r="C933" s="124">
        <v>74867.100000000006</v>
      </c>
      <c r="D933" s="143"/>
      <c r="E933" s="126">
        <f t="shared" si="263"/>
        <v>74867.100000000006</v>
      </c>
      <c r="F933" s="142">
        <v>74695.61</v>
      </c>
      <c r="G933" s="143"/>
      <c r="H933" s="126">
        <f>SUM(F933:G933)</f>
        <v>74695.61</v>
      </c>
      <c r="I933" s="126">
        <f t="shared" si="248"/>
        <v>99.770940773717683</v>
      </c>
      <c r="J933" s="126">
        <f t="shared" si="245"/>
        <v>99.770940773717683</v>
      </c>
      <c r="K933" s="11"/>
    </row>
    <row r="934" spans="1:11" s="3" customFormat="1">
      <c r="A934" s="36" t="s">
        <v>907</v>
      </c>
      <c r="B934" s="34" t="s">
        <v>591</v>
      </c>
      <c r="C934" s="124">
        <v>6000</v>
      </c>
      <c r="D934" s="143"/>
      <c r="E934" s="126">
        <f t="shared" si="263"/>
        <v>6000</v>
      </c>
      <c r="F934" s="142">
        <v>5995</v>
      </c>
      <c r="G934" s="143"/>
      <c r="H934" s="126">
        <f>SUM(F934:G934)</f>
        <v>5995</v>
      </c>
      <c r="I934" s="126">
        <f t="shared" si="248"/>
        <v>99.916666666666671</v>
      </c>
      <c r="J934" s="126">
        <f t="shared" si="245"/>
        <v>99.916666666666671</v>
      </c>
      <c r="K934" s="11"/>
    </row>
    <row r="935" spans="1:11" s="3" customFormat="1">
      <c r="A935" s="41" t="s">
        <v>619</v>
      </c>
      <c r="B935" s="34" t="s">
        <v>618</v>
      </c>
      <c r="C935" s="124">
        <v>47000</v>
      </c>
      <c r="D935" s="143"/>
      <c r="E935" s="126">
        <f t="shared" si="263"/>
        <v>47000</v>
      </c>
      <c r="F935" s="142">
        <v>46999.99</v>
      </c>
      <c r="G935" s="143"/>
      <c r="H935" s="126">
        <f>SUM(F935:G935)</f>
        <v>46999.99</v>
      </c>
      <c r="I935" s="126">
        <f t="shared" si="248"/>
        <v>99.999978723404254</v>
      </c>
      <c r="J935" s="126">
        <f t="shared" si="245"/>
        <v>99.999978723404254</v>
      </c>
      <c r="K935" s="11"/>
    </row>
    <row r="936" spans="1:11" s="3" customFormat="1">
      <c r="A936" s="36" t="s">
        <v>346</v>
      </c>
      <c r="B936" s="34" t="s">
        <v>123</v>
      </c>
      <c r="C936" s="124">
        <v>95000</v>
      </c>
      <c r="D936" s="143"/>
      <c r="E936" s="126">
        <f t="shared" si="263"/>
        <v>95000</v>
      </c>
      <c r="F936" s="142">
        <v>94320.43</v>
      </c>
      <c r="G936" s="143"/>
      <c r="H936" s="126">
        <f>SUM(F936:G936)</f>
        <v>94320.43</v>
      </c>
      <c r="I936" s="126">
        <f t="shared" si="248"/>
        <v>99.284663157894727</v>
      </c>
      <c r="J936" s="126">
        <f t="shared" si="245"/>
        <v>99.284663157894727</v>
      </c>
      <c r="K936" s="11"/>
    </row>
    <row r="937" spans="1:11" s="3" customFormat="1" ht="6" customHeight="1">
      <c r="A937" s="36"/>
      <c r="B937" s="34"/>
      <c r="C937" s="126"/>
      <c r="D937" s="126"/>
      <c r="E937" s="126"/>
      <c r="F937" s="126"/>
      <c r="G937" s="126"/>
      <c r="H937" s="126"/>
      <c r="I937" s="126" t="str">
        <f t="shared" si="248"/>
        <v/>
      </c>
      <c r="J937" s="126" t="str">
        <f t="shared" ref="J937:J999" si="267">IF(E937&lt;&gt;0,IF(H937&lt;&gt;0,H937/E937*100,""),"")</f>
        <v/>
      </c>
    </row>
    <row r="938" spans="1:11" s="3" customFormat="1" ht="12.75">
      <c r="A938" s="47" t="s">
        <v>308</v>
      </c>
      <c r="B938" s="50" t="s">
        <v>242</v>
      </c>
      <c r="C938" s="283">
        <f>SUM(C940:C948)</f>
        <v>7927359.3499999996</v>
      </c>
      <c r="D938" s="283">
        <f>SUM(D940:D947)</f>
        <v>0</v>
      </c>
      <c r="E938" s="141">
        <f>SUM(C938:D938)</f>
        <v>7927359.3499999996</v>
      </c>
      <c r="F938" s="283">
        <f>SUM(F940:F948)</f>
        <v>7867439.4100000001</v>
      </c>
      <c r="G938" s="283">
        <f>SUM(G940:G947)</f>
        <v>0</v>
      </c>
      <c r="H938" s="141">
        <f>SUM(F938:G938)</f>
        <v>7867439.4100000001</v>
      </c>
      <c r="I938" s="141">
        <f t="shared" ref="I938:I1000" si="268">IF(C938&lt;&gt;0,IF(F938&lt;&gt;0,F938/C938*100,""),"")</f>
        <v>99.244137456692954</v>
      </c>
      <c r="J938" s="141">
        <f t="shared" si="267"/>
        <v>99.244137456692954</v>
      </c>
      <c r="K938" s="11"/>
    </row>
    <row r="939" spans="1:11" s="3" customFormat="1" hidden="1">
      <c r="A939" s="36" t="s">
        <v>244</v>
      </c>
      <c r="B939" s="111"/>
      <c r="C939" s="142">
        <f>SUM(C940:C947)</f>
        <v>7927359.3499999996</v>
      </c>
      <c r="D939" s="143"/>
      <c r="E939" s="126">
        <f>SUM(C939:D939)</f>
        <v>7927359.3499999996</v>
      </c>
      <c r="F939" s="142">
        <f>SUM(F940:F947)</f>
        <v>7867439.4100000001</v>
      </c>
      <c r="G939" s="143"/>
      <c r="H939" s="126">
        <f>SUM(F939:G939)</f>
        <v>7867439.4100000001</v>
      </c>
      <c r="I939" s="126">
        <f t="shared" si="268"/>
        <v>99.244137456692954</v>
      </c>
      <c r="J939" s="126">
        <f t="shared" si="267"/>
        <v>99.244137456692954</v>
      </c>
      <c r="K939" s="11"/>
    </row>
    <row r="940" spans="1:11" s="3" customFormat="1">
      <c r="A940" s="36" t="s">
        <v>152</v>
      </c>
      <c r="B940" s="34" t="s">
        <v>390</v>
      </c>
      <c r="C940" s="124">
        <v>7492350</v>
      </c>
      <c r="D940" s="143"/>
      <c r="E940" s="126">
        <f>SUM(C940:D940)</f>
        <v>7492350</v>
      </c>
      <c r="F940" s="142">
        <v>7436434.8200000003</v>
      </c>
      <c r="G940" s="143"/>
      <c r="H940" s="126">
        <f>SUM(F940:G940)</f>
        <v>7436434.8200000003</v>
      </c>
      <c r="I940" s="126">
        <f t="shared" si="268"/>
        <v>99.25370304377131</v>
      </c>
      <c r="J940" s="126">
        <f t="shared" si="267"/>
        <v>99.25370304377131</v>
      </c>
      <c r="K940" s="11"/>
    </row>
    <row r="941" spans="1:11" s="3" customFormat="1">
      <c r="A941" s="36" t="s">
        <v>991</v>
      </c>
      <c r="B941" s="34" t="s">
        <v>934</v>
      </c>
      <c r="C941" s="124">
        <v>1376.63</v>
      </c>
      <c r="D941" s="143"/>
      <c r="E941" s="126">
        <f>SUM(C941:D941)</f>
        <v>1376.63</v>
      </c>
      <c r="F941" s="142">
        <v>1304.42</v>
      </c>
      <c r="G941" s="143"/>
      <c r="H941" s="126">
        <f t="shared" ref="H941:H945" si="269">SUM(F941:G941)</f>
        <v>1304.42</v>
      </c>
      <c r="I941" s="126">
        <f t="shared" ref="I941:I945" si="270">IF(C941&lt;&gt;0,IF(F941&lt;&gt;0,F941/C941*100,""),"")</f>
        <v>94.754581841162832</v>
      </c>
      <c r="J941" s="126">
        <f t="shared" ref="J941:J945" si="271">IF(E941&lt;&gt;0,IF(H941&lt;&gt;0,H941/E941*100,""),"")</f>
        <v>94.754581841162832</v>
      </c>
      <c r="K941" s="11"/>
    </row>
    <row r="942" spans="1:11" s="3" customFormat="1">
      <c r="A942" s="36" t="s">
        <v>339</v>
      </c>
      <c r="B942" s="34" t="s">
        <v>389</v>
      </c>
      <c r="C942" s="144">
        <v>8112.72</v>
      </c>
      <c r="D942" s="143"/>
      <c r="E942" s="126">
        <f>SUM(C942:D942)</f>
        <v>8112.72</v>
      </c>
      <c r="F942" s="144">
        <v>8050.46</v>
      </c>
      <c r="G942" s="143"/>
      <c r="H942" s="126">
        <f t="shared" si="269"/>
        <v>8050.46</v>
      </c>
      <c r="I942" s="126">
        <f t="shared" si="270"/>
        <v>99.232563184727198</v>
      </c>
      <c r="J942" s="126">
        <f t="shared" si="271"/>
        <v>99.232563184727198</v>
      </c>
      <c r="K942" s="11"/>
    </row>
    <row r="943" spans="1:11" s="3" customFormat="1">
      <c r="A943" s="36" t="s">
        <v>970</v>
      </c>
      <c r="B943" s="34" t="s">
        <v>968</v>
      </c>
      <c r="C943" s="124">
        <v>18000</v>
      </c>
      <c r="D943" s="143"/>
      <c r="E943" s="126">
        <f t="shared" ref="E943:E948" si="272">SUM(C943:D943)</f>
        <v>18000</v>
      </c>
      <c r="F943" s="124">
        <v>17996.009999999998</v>
      </c>
      <c r="G943" s="143"/>
      <c r="H943" s="126">
        <f t="shared" si="269"/>
        <v>17996.009999999998</v>
      </c>
      <c r="I943" s="126">
        <f t="shared" si="270"/>
        <v>99.977833333333322</v>
      </c>
      <c r="J943" s="126">
        <f t="shared" si="271"/>
        <v>99.977833333333322</v>
      </c>
      <c r="K943" s="11"/>
    </row>
    <row r="944" spans="1:11" s="3" customFormat="1">
      <c r="A944" s="36" t="s">
        <v>978</v>
      </c>
      <c r="B944" s="175" t="s">
        <v>977</v>
      </c>
      <c r="C944" s="124">
        <v>14520</v>
      </c>
      <c r="D944" s="143"/>
      <c r="E944" s="126">
        <f t="shared" si="272"/>
        <v>14520</v>
      </c>
      <c r="F944" s="124">
        <v>14519.97</v>
      </c>
      <c r="G944" s="143"/>
      <c r="H944" s="126">
        <f t="shared" si="269"/>
        <v>14519.97</v>
      </c>
      <c r="I944" s="126">
        <f t="shared" si="270"/>
        <v>99.999793388429751</v>
      </c>
      <c r="J944" s="126">
        <f t="shared" si="271"/>
        <v>99.999793388429751</v>
      </c>
      <c r="K944" s="11"/>
    </row>
    <row r="945" spans="1:11" s="3" customFormat="1">
      <c r="A945" s="36" t="s">
        <v>907</v>
      </c>
      <c r="B945" s="34" t="s">
        <v>591</v>
      </c>
      <c r="C945" s="124">
        <v>6000</v>
      </c>
      <c r="D945" s="143"/>
      <c r="E945" s="126">
        <f t="shared" si="272"/>
        <v>6000</v>
      </c>
      <c r="F945" s="124">
        <v>6000</v>
      </c>
      <c r="G945" s="143"/>
      <c r="H945" s="126">
        <f t="shared" si="269"/>
        <v>6000</v>
      </c>
      <c r="I945" s="126">
        <f t="shared" si="270"/>
        <v>100</v>
      </c>
      <c r="J945" s="126">
        <f t="shared" si="271"/>
        <v>100</v>
      </c>
      <c r="K945" s="11"/>
    </row>
    <row r="946" spans="1:11" s="3" customFormat="1">
      <c r="A946" s="41" t="s">
        <v>619</v>
      </c>
      <c r="B946" s="34" t="s">
        <v>618</v>
      </c>
      <c r="C946" s="124">
        <v>183000</v>
      </c>
      <c r="D946" s="143"/>
      <c r="E946" s="126">
        <f t="shared" si="272"/>
        <v>183000</v>
      </c>
      <c r="F946" s="142">
        <v>180198.62</v>
      </c>
      <c r="G946" s="143"/>
      <c r="H946" s="126">
        <f t="shared" ref="H946:H948" si="273">SUM(F946:G946)</f>
        <v>180198.62</v>
      </c>
      <c r="I946" s="126">
        <f t="shared" si="268"/>
        <v>98.469191256830598</v>
      </c>
      <c r="J946" s="126">
        <f t="shared" si="267"/>
        <v>98.469191256830598</v>
      </c>
      <c r="K946" s="11"/>
    </row>
    <row r="947" spans="1:11" s="3" customFormat="1">
      <c r="A947" s="36" t="s">
        <v>346</v>
      </c>
      <c r="B947" s="34" t="s">
        <v>123</v>
      </c>
      <c r="C947" s="124">
        <v>204000</v>
      </c>
      <c r="D947" s="143"/>
      <c r="E947" s="126">
        <f t="shared" si="272"/>
        <v>204000</v>
      </c>
      <c r="F947" s="142">
        <v>202935.11</v>
      </c>
      <c r="G947" s="143"/>
      <c r="H947" s="126">
        <f t="shared" si="273"/>
        <v>202935.11</v>
      </c>
      <c r="I947" s="126">
        <f t="shared" si="268"/>
        <v>99.477995098039202</v>
      </c>
      <c r="J947" s="126">
        <f t="shared" si="267"/>
        <v>99.477995098039202</v>
      </c>
      <c r="K947" s="11"/>
    </row>
    <row r="948" spans="1:11" s="3" customFormat="1" hidden="1">
      <c r="A948" s="36" t="s">
        <v>763</v>
      </c>
      <c r="B948" s="34" t="s">
        <v>124</v>
      </c>
      <c r="C948" s="124"/>
      <c r="D948" s="143"/>
      <c r="E948" s="126">
        <f t="shared" si="272"/>
        <v>0</v>
      </c>
      <c r="F948" s="142"/>
      <c r="G948" s="143"/>
      <c r="H948" s="126">
        <f t="shared" si="273"/>
        <v>0</v>
      </c>
      <c r="I948" s="126" t="str">
        <f t="shared" si="268"/>
        <v/>
      </c>
      <c r="J948" s="126" t="str">
        <f t="shared" si="267"/>
        <v/>
      </c>
      <c r="K948" s="11"/>
    </row>
    <row r="949" spans="1:11" s="3" customFormat="1" ht="6" customHeight="1">
      <c r="A949" s="36"/>
      <c r="B949" s="34"/>
      <c r="C949" s="142"/>
      <c r="D949" s="143"/>
      <c r="E949" s="126"/>
      <c r="F949" s="142"/>
      <c r="G949" s="143"/>
      <c r="H949" s="126"/>
      <c r="I949" s="126" t="str">
        <f t="shared" si="268"/>
        <v/>
      </c>
      <c r="J949" s="126" t="str">
        <f t="shared" si="267"/>
        <v/>
      </c>
      <c r="K949" s="11"/>
    </row>
    <row r="950" spans="1:11" s="11" customFormat="1" ht="12.75">
      <c r="A950" s="47" t="s">
        <v>459</v>
      </c>
      <c r="B950" s="50" t="s">
        <v>242</v>
      </c>
      <c r="C950" s="134">
        <f>SUM(C952:C957)</f>
        <v>10117835</v>
      </c>
      <c r="D950" s="134">
        <f>SUM(D952:D956)</f>
        <v>0</v>
      </c>
      <c r="E950" s="127">
        <f t="shared" ref="E950:E957" si="274">SUM(C950:D950)</f>
        <v>10117835</v>
      </c>
      <c r="F950" s="134">
        <f>SUM(F952:F957)</f>
        <v>10092635.810000001</v>
      </c>
      <c r="G950" s="134">
        <f>SUM(G952:G956)</f>
        <v>0</v>
      </c>
      <c r="H950" s="127">
        <f t="shared" ref="H950:H957" si="275">SUM(F950:G950)</f>
        <v>10092635.810000001</v>
      </c>
      <c r="I950" s="127">
        <f t="shared" si="268"/>
        <v>99.750942864753185</v>
      </c>
      <c r="J950" s="127">
        <f t="shared" si="267"/>
        <v>99.750942864753185</v>
      </c>
    </row>
    <row r="951" spans="1:11" s="11" customFormat="1" hidden="1">
      <c r="A951" s="36" t="s">
        <v>244</v>
      </c>
      <c r="B951" s="111"/>
      <c r="C951" s="139">
        <f>SUM(C952:C956)</f>
        <v>10117835</v>
      </c>
      <c r="D951" s="140"/>
      <c r="E951" s="126">
        <f t="shared" si="274"/>
        <v>10117835</v>
      </c>
      <c r="F951" s="139">
        <f>SUM(F952:F956)</f>
        <v>10092635.810000001</v>
      </c>
      <c r="G951" s="140"/>
      <c r="H951" s="126">
        <f t="shared" si="275"/>
        <v>10092635.810000001</v>
      </c>
      <c r="I951" s="126">
        <f t="shared" si="268"/>
        <v>99.750942864753185</v>
      </c>
      <c r="J951" s="126">
        <f t="shared" si="267"/>
        <v>99.750942864753185</v>
      </c>
    </row>
    <row r="952" spans="1:11" s="11" customFormat="1">
      <c r="A952" s="36" t="s">
        <v>152</v>
      </c>
      <c r="B952" s="34" t="s">
        <v>390</v>
      </c>
      <c r="C952" s="124">
        <v>10013125</v>
      </c>
      <c r="D952" s="140"/>
      <c r="E952" s="126">
        <f t="shared" si="274"/>
        <v>10013125</v>
      </c>
      <c r="F952" s="139">
        <v>9998709.8900000006</v>
      </c>
      <c r="G952" s="140"/>
      <c r="H952" s="126">
        <f t="shared" si="275"/>
        <v>9998709.8900000006</v>
      </c>
      <c r="I952" s="126">
        <f t="shared" si="268"/>
        <v>99.856037850321457</v>
      </c>
      <c r="J952" s="126">
        <f t="shared" si="267"/>
        <v>99.856037850321457</v>
      </c>
    </row>
    <row r="953" spans="1:11" s="11" customFormat="1">
      <c r="A953" s="36" t="s">
        <v>339</v>
      </c>
      <c r="B953" s="34" t="s">
        <v>389</v>
      </c>
      <c r="C953" s="124">
        <v>18880</v>
      </c>
      <c r="D953" s="140"/>
      <c r="E953" s="126">
        <f t="shared" si="274"/>
        <v>18880</v>
      </c>
      <c r="F953" s="139">
        <v>16165.99</v>
      </c>
      <c r="G953" s="140"/>
      <c r="H953" s="126">
        <f t="shared" si="275"/>
        <v>16165.99</v>
      </c>
      <c r="I953" s="126">
        <f t="shared" si="268"/>
        <v>85.624947033898309</v>
      </c>
      <c r="J953" s="126">
        <f t="shared" si="267"/>
        <v>85.624947033898309</v>
      </c>
    </row>
    <row r="954" spans="1:11" s="3" customFormat="1">
      <c r="A954" s="36" t="s">
        <v>978</v>
      </c>
      <c r="B954" s="34" t="s">
        <v>977</v>
      </c>
      <c r="C954" s="124">
        <v>48750</v>
      </c>
      <c r="D954" s="126"/>
      <c r="E954" s="126">
        <f t="shared" si="274"/>
        <v>48750</v>
      </c>
      <c r="F954" s="126">
        <v>45302.78</v>
      </c>
      <c r="G954" s="126"/>
      <c r="H954" s="126">
        <f t="shared" si="275"/>
        <v>45302.78</v>
      </c>
      <c r="I954" s="126">
        <f t="shared" si="268"/>
        <v>92.928779487179483</v>
      </c>
      <c r="J954" s="126">
        <f t="shared" si="267"/>
        <v>92.928779487179483</v>
      </c>
    </row>
    <row r="955" spans="1:11" s="3" customFormat="1">
      <c r="A955" s="176" t="s">
        <v>921</v>
      </c>
      <c r="B955" s="175" t="s">
        <v>918</v>
      </c>
      <c r="C955" s="124">
        <v>5280</v>
      </c>
      <c r="D955" s="126"/>
      <c r="E955" s="126">
        <f t="shared" si="274"/>
        <v>5280</v>
      </c>
      <c r="F955" s="126">
        <v>5259.25</v>
      </c>
      <c r="G955" s="126"/>
      <c r="H955" s="126">
        <f t="shared" si="275"/>
        <v>5259.25</v>
      </c>
      <c r="I955" s="126">
        <f t="shared" si="268"/>
        <v>99.607007575757578</v>
      </c>
      <c r="J955" s="126">
        <f t="shared" si="267"/>
        <v>99.607007575757578</v>
      </c>
    </row>
    <row r="956" spans="1:11" s="11" customFormat="1">
      <c r="A956" s="36" t="s">
        <v>346</v>
      </c>
      <c r="B956" s="34" t="s">
        <v>123</v>
      </c>
      <c r="C956" s="124">
        <v>31800</v>
      </c>
      <c r="D956" s="125"/>
      <c r="E956" s="126">
        <f t="shared" si="274"/>
        <v>31800</v>
      </c>
      <c r="F956" s="124">
        <v>27197.9</v>
      </c>
      <c r="G956" s="125"/>
      <c r="H956" s="126">
        <f t="shared" si="275"/>
        <v>27197.9</v>
      </c>
      <c r="I956" s="126">
        <f t="shared" si="268"/>
        <v>85.527987421383656</v>
      </c>
      <c r="J956" s="126">
        <f t="shared" si="267"/>
        <v>85.527987421383656</v>
      </c>
    </row>
    <row r="957" spans="1:11" s="11" customFormat="1" hidden="1">
      <c r="A957" s="176" t="s">
        <v>763</v>
      </c>
      <c r="B957" s="175" t="s">
        <v>124</v>
      </c>
      <c r="C957" s="124"/>
      <c r="D957" s="125"/>
      <c r="E957" s="126">
        <f t="shared" si="274"/>
        <v>0</v>
      </c>
      <c r="F957" s="124"/>
      <c r="G957" s="125"/>
      <c r="H957" s="126">
        <f t="shared" si="275"/>
        <v>0</v>
      </c>
      <c r="I957" s="126" t="str">
        <f t="shared" si="268"/>
        <v/>
      </c>
      <c r="J957" s="126" t="str">
        <f t="shared" si="267"/>
        <v/>
      </c>
    </row>
    <row r="958" spans="1:11" s="3" customFormat="1" ht="6" customHeight="1">
      <c r="A958" s="41"/>
      <c r="B958" s="34"/>
      <c r="C958" s="126"/>
      <c r="D958" s="126"/>
      <c r="E958" s="126"/>
      <c r="F958" s="126"/>
      <c r="G958" s="126"/>
      <c r="H958" s="126"/>
      <c r="I958" s="126" t="str">
        <f t="shared" si="268"/>
        <v/>
      </c>
      <c r="J958" s="126" t="str">
        <f t="shared" si="267"/>
        <v/>
      </c>
    </row>
    <row r="959" spans="1:11" s="3" customFormat="1" ht="12.75">
      <c r="A959" s="47" t="s">
        <v>628</v>
      </c>
      <c r="B959" s="50" t="s">
        <v>242</v>
      </c>
      <c r="C959" s="123">
        <f>SUM(C961:C967)</f>
        <v>8500675</v>
      </c>
      <c r="D959" s="123">
        <f>SUM(D961:D966)</f>
        <v>0</v>
      </c>
      <c r="E959" s="123">
        <f t="shared" ref="E959:E964" si="276">SUM(C959:D959)</f>
        <v>8500675</v>
      </c>
      <c r="F959" s="123">
        <f>SUM(F961:F967)</f>
        <v>8451267.6199999992</v>
      </c>
      <c r="G959" s="123">
        <f>SUM(G961:G966)</f>
        <v>0</v>
      </c>
      <c r="H959" s="123">
        <f t="shared" ref="H959:H967" si="277">SUM(F959:G959)</f>
        <v>8451267.6199999992</v>
      </c>
      <c r="I959" s="123">
        <f t="shared" si="268"/>
        <v>99.418782861360995</v>
      </c>
      <c r="J959" s="123">
        <f t="shared" si="267"/>
        <v>99.418782861360995</v>
      </c>
    </row>
    <row r="960" spans="1:11" s="3" customFormat="1" hidden="1">
      <c r="A960" s="36" t="s">
        <v>244</v>
      </c>
      <c r="B960" s="111"/>
      <c r="C960" s="124">
        <f>SUM(C961:C966)</f>
        <v>8500675</v>
      </c>
      <c r="D960" s="125"/>
      <c r="E960" s="126">
        <f t="shared" si="276"/>
        <v>8500675</v>
      </c>
      <c r="F960" s="124">
        <f>SUM(F961:F966)</f>
        <v>8451267.6199999992</v>
      </c>
      <c r="G960" s="125"/>
      <c r="H960" s="126">
        <f t="shared" si="277"/>
        <v>8451267.6199999992</v>
      </c>
      <c r="I960" s="126">
        <f t="shared" si="268"/>
        <v>99.418782861360995</v>
      </c>
      <c r="J960" s="126">
        <f t="shared" si="267"/>
        <v>99.418782861360995</v>
      </c>
    </row>
    <row r="961" spans="1:10" s="3" customFormat="1">
      <c r="A961" s="36" t="s">
        <v>152</v>
      </c>
      <c r="B961" s="34" t="s">
        <v>390</v>
      </c>
      <c r="C961" s="124">
        <v>8239315</v>
      </c>
      <c r="D961" s="126"/>
      <c r="E961" s="126">
        <f t="shared" si="276"/>
        <v>8239315</v>
      </c>
      <c r="F961" s="126">
        <v>8192656.0199999996</v>
      </c>
      <c r="G961" s="126"/>
      <c r="H961" s="126">
        <f t="shared" si="277"/>
        <v>8192656.0199999996</v>
      </c>
      <c r="I961" s="126">
        <f t="shared" si="268"/>
        <v>99.433703165857835</v>
      </c>
      <c r="J961" s="126">
        <f t="shared" si="267"/>
        <v>99.433703165857835</v>
      </c>
    </row>
    <row r="962" spans="1:10" s="3" customFormat="1">
      <c r="A962" s="36" t="s">
        <v>979</v>
      </c>
      <c r="B962" s="34" t="s">
        <v>839</v>
      </c>
      <c r="C962" s="124">
        <v>20480</v>
      </c>
      <c r="D962" s="126"/>
      <c r="E962" s="126">
        <f t="shared" si="276"/>
        <v>20480</v>
      </c>
      <c r="F962" s="126">
        <v>18122.22</v>
      </c>
      <c r="G962" s="126"/>
      <c r="H962" s="126">
        <f t="shared" si="277"/>
        <v>18122.22</v>
      </c>
      <c r="I962" s="126">
        <f t="shared" si="268"/>
        <v>88.487402343750006</v>
      </c>
      <c r="J962" s="126">
        <f t="shared" si="267"/>
        <v>88.487402343750006</v>
      </c>
    </row>
    <row r="963" spans="1:10" s="3" customFormat="1">
      <c r="A963" s="176" t="s">
        <v>921</v>
      </c>
      <c r="B963" s="175" t="s">
        <v>918</v>
      </c>
      <c r="C963" s="124">
        <v>8880</v>
      </c>
      <c r="D963" s="126"/>
      <c r="E963" s="126">
        <f t="shared" si="276"/>
        <v>8880</v>
      </c>
      <c r="F963" s="126">
        <v>8740.18</v>
      </c>
      <c r="G963" s="126"/>
      <c r="H963" s="126">
        <f t="shared" si="277"/>
        <v>8740.18</v>
      </c>
      <c r="I963" s="126">
        <f t="shared" si="268"/>
        <v>98.425450450450455</v>
      </c>
      <c r="J963" s="126">
        <f t="shared" si="267"/>
        <v>98.425450450450455</v>
      </c>
    </row>
    <row r="964" spans="1:10" s="3" customFormat="1">
      <c r="A964" s="36" t="s">
        <v>907</v>
      </c>
      <c r="B964" s="34" t="s">
        <v>591</v>
      </c>
      <c r="C964" s="124">
        <v>6000</v>
      </c>
      <c r="D964" s="126"/>
      <c r="E964" s="126">
        <f t="shared" si="276"/>
        <v>6000</v>
      </c>
      <c r="F964" s="126">
        <v>5999.99</v>
      </c>
      <c r="G964" s="126"/>
      <c r="H964" s="126">
        <f t="shared" si="277"/>
        <v>5999.99</v>
      </c>
      <c r="I964" s="126">
        <f t="shared" si="268"/>
        <v>99.999833333333328</v>
      </c>
      <c r="J964" s="126">
        <f t="shared" si="267"/>
        <v>99.999833333333328</v>
      </c>
    </row>
    <row r="965" spans="1:10" s="3" customFormat="1">
      <c r="A965" s="41" t="s">
        <v>619</v>
      </c>
      <c r="B965" s="34" t="s">
        <v>618</v>
      </c>
      <c r="C965" s="124">
        <v>5000</v>
      </c>
      <c r="D965" s="126"/>
      <c r="E965" s="126">
        <f>SUM(C965:D965)</f>
        <v>5000</v>
      </c>
      <c r="F965" s="126">
        <v>4997.28</v>
      </c>
      <c r="G965" s="126"/>
      <c r="H965" s="126">
        <f t="shared" si="277"/>
        <v>4997.28</v>
      </c>
      <c r="I965" s="126">
        <f t="shared" si="268"/>
        <v>99.945599999999985</v>
      </c>
      <c r="J965" s="126">
        <f t="shared" si="267"/>
        <v>99.945599999999985</v>
      </c>
    </row>
    <row r="966" spans="1:10" s="3" customFormat="1">
      <c r="A966" s="41" t="s">
        <v>346</v>
      </c>
      <c r="B966" s="34" t="s">
        <v>123</v>
      </c>
      <c r="C966" s="124">
        <v>221000</v>
      </c>
      <c r="D966" s="126"/>
      <c r="E966" s="126">
        <f>SUM(C966:D966)</f>
        <v>221000</v>
      </c>
      <c r="F966" s="126">
        <v>220751.93</v>
      </c>
      <c r="G966" s="126"/>
      <c r="H966" s="126">
        <f t="shared" si="277"/>
        <v>220751.93</v>
      </c>
      <c r="I966" s="126">
        <f t="shared" si="268"/>
        <v>99.887751131221719</v>
      </c>
      <c r="J966" s="126">
        <f t="shared" si="267"/>
        <v>99.887751131221719</v>
      </c>
    </row>
    <row r="967" spans="1:10" s="3" customFormat="1" hidden="1">
      <c r="A967" s="173" t="s">
        <v>763</v>
      </c>
      <c r="B967" s="175" t="s">
        <v>124</v>
      </c>
      <c r="C967" s="124"/>
      <c r="D967" s="126"/>
      <c r="E967" s="126">
        <f>SUM(C967:D967)</f>
        <v>0</v>
      </c>
      <c r="F967" s="126"/>
      <c r="G967" s="126"/>
      <c r="H967" s="126">
        <f t="shared" si="277"/>
        <v>0</v>
      </c>
      <c r="I967" s="126" t="str">
        <f t="shared" si="268"/>
        <v/>
      </c>
      <c r="J967" s="126" t="str">
        <f t="shared" si="267"/>
        <v/>
      </c>
    </row>
    <row r="968" spans="1:10" s="3" customFormat="1" ht="6" customHeight="1">
      <c r="A968" s="41"/>
      <c r="B968" s="34"/>
      <c r="C968" s="126"/>
      <c r="D968" s="126"/>
      <c r="E968" s="126"/>
      <c r="F968" s="126"/>
      <c r="G968" s="126"/>
      <c r="H968" s="126"/>
      <c r="I968" s="126" t="str">
        <f t="shared" si="268"/>
        <v/>
      </c>
      <c r="J968" s="126" t="str">
        <f t="shared" si="267"/>
        <v/>
      </c>
    </row>
    <row r="969" spans="1:10" s="3" customFormat="1" ht="12.75">
      <c r="A969" s="47" t="s">
        <v>665</v>
      </c>
      <c r="B969" s="50" t="s">
        <v>242</v>
      </c>
      <c r="C969" s="123">
        <f>SUM(C971:C976)</f>
        <v>8645755</v>
      </c>
      <c r="D969" s="123">
        <f>SUM(D971:D977)</f>
        <v>0</v>
      </c>
      <c r="E969" s="123">
        <f>SUM(C969:D969)</f>
        <v>8645755</v>
      </c>
      <c r="F969" s="123">
        <f>SUM(F971:F976)</f>
        <v>8588043.0199999996</v>
      </c>
      <c r="G969" s="123">
        <f>SUM(G971:G977)</f>
        <v>0</v>
      </c>
      <c r="H969" s="123">
        <f>SUM(F969:G969)</f>
        <v>8588043.0199999996</v>
      </c>
      <c r="I969" s="123">
        <f t="shared" si="268"/>
        <v>99.332481894293792</v>
      </c>
      <c r="J969" s="123">
        <f t="shared" si="267"/>
        <v>99.332481894293792</v>
      </c>
    </row>
    <row r="970" spans="1:10" s="3" customFormat="1">
      <c r="A970" s="36" t="s">
        <v>244</v>
      </c>
      <c r="B970" s="111"/>
      <c r="C970" s="124">
        <f>SUM(C971:C975)</f>
        <v>8607255</v>
      </c>
      <c r="D970" s="125"/>
      <c r="E970" s="130">
        <f>SUM(C970:D970)</f>
        <v>8607255</v>
      </c>
      <c r="F970" s="124">
        <f>SUM(F971:F975)</f>
        <v>8549544.0199999996</v>
      </c>
      <c r="G970" s="125"/>
      <c r="H970" s="130">
        <f>SUM(F970:G970)</f>
        <v>8549544.0199999996</v>
      </c>
      <c r="I970" s="130">
        <f t="shared" si="268"/>
        <v>99.329507723426332</v>
      </c>
      <c r="J970" s="130">
        <f t="shared" si="267"/>
        <v>99.329507723426332</v>
      </c>
    </row>
    <row r="971" spans="1:10" s="3" customFormat="1">
      <c r="A971" s="36" t="s">
        <v>152</v>
      </c>
      <c r="B971" s="34" t="s">
        <v>390</v>
      </c>
      <c r="C971" s="124">
        <v>8217655</v>
      </c>
      <c r="D971" s="126"/>
      <c r="E971" s="130">
        <f t="shared" ref="E971:E976" si="278">SUM(C971:D971)</f>
        <v>8217655</v>
      </c>
      <c r="F971" s="126">
        <v>8160161.3399999999</v>
      </c>
      <c r="G971" s="126"/>
      <c r="H971" s="130">
        <f>SUM(F971:G971)</f>
        <v>8160161.3399999999</v>
      </c>
      <c r="I971" s="130">
        <f t="shared" si="268"/>
        <v>99.30036415498094</v>
      </c>
      <c r="J971" s="130">
        <f t="shared" si="267"/>
        <v>99.30036415498094</v>
      </c>
    </row>
    <row r="972" spans="1:10" s="3" customFormat="1" ht="11.25" customHeight="1">
      <c r="A972" s="36" t="s">
        <v>339</v>
      </c>
      <c r="B972" s="34" t="s">
        <v>968</v>
      </c>
      <c r="C972" s="124">
        <v>56000</v>
      </c>
      <c r="D972" s="126"/>
      <c r="E972" s="130">
        <f t="shared" si="278"/>
        <v>56000</v>
      </c>
      <c r="F972" s="126">
        <v>55969.34</v>
      </c>
      <c r="G972" s="126"/>
      <c r="H972" s="130">
        <f t="shared" ref="H972:H977" si="279">SUM(F972:G972)</f>
        <v>55969.34</v>
      </c>
      <c r="I972" s="130">
        <f t="shared" si="268"/>
        <v>99.945250000000001</v>
      </c>
      <c r="J972" s="130">
        <f t="shared" si="267"/>
        <v>99.945250000000001</v>
      </c>
    </row>
    <row r="973" spans="1:10" s="11" customFormat="1">
      <c r="A973" s="315" t="s">
        <v>921</v>
      </c>
      <c r="B973" s="222" t="s">
        <v>918</v>
      </c>
      <c r="C973" s="327">
        <v>5600</v>
      </c>
      <c r="D973" s="333"/>
      <c r="E973" s="331">
        <f t="shared" si="278"/>
        <v>5600</v>
      </c>
      <c r="F973" s="327">
        <v>5590.92</v>
      </c>
      <c r="G973" s="333"/>
      <c r="H973" s="238">
        <f t="shared" si="279"/>
        <v>5590.92</v>
      </c>
      <c r="I973" s="331">
        <f t="shared" si="268"/>
        <v>99.837857142857146</v>
      </c>
      <c r="J973" s="331">
        <f t="shared" si="267"/>
        <v>99.837857142857146</v>
      </c>
    </row>
    <row r="974" spans="1:10" s="3" customFormat="1">
      <c r="A974" s="36" t="s">
        <v>619</v>
      </c>
      <c r="B974" s="34" t="s">
        <v>618</v>
      </c>
      <c r="C974" s="124">
        <v>39000</v>
      </c>
      <c r="D974" s="126"/>
      <c r="E974" s="130">
        <f t="shared" si="278"/>
        <v>39000</v>
      </c>
      <c r="F974" s="126">
        <v>38994.17</v>
      </c>
      <c r="G974" s="126"/>
      <c r="H974" s="130">
        <f t="shared" si="279"/>
        <v>38994.17</v>
      </c>
      <c r="I974" s="130">
        <f t="shared" si="268"/>
        <v>99.985051282051273</v>
      </c>
      <c r="J974" s="130">
        <f t="shared" si="267"/>
        <v>99.985051282051273</v>
      </c>
    </row>
    <row r="975" spans="1:10" s="3" customFormat="1">
      <c r="A975" s="41" t="s">
        <v>346</v>
      </c>
      <c r="B975" s="34" t="s">
        <v>123</v>
      </c>
      <c r="C975" s="124">
        <v>289000</v>
      </c>
      <c r="D975" s="126"/>
      <c r="E975" s="130">
        <f t="shared" si="278"/>
        <v>289000</v>
      </c>
      <c r="F975" s="126">
        <v>288828.25</v>
      </c>
      <c r="G975" s="126"/>
      <c r="H975" s="130">
        <f t="shared" si="279"/>
        <v>288828.25</v>
      </c>
      <c r="I975" s="130">
        <f t="shared" si="268"/>
        <v>99.940570934256058</v>
      </c>
      <c r="J975" s="130">
        <f t="shared" si="267"/>
        <v>99.940570934256058</v>
      </c>
    </row>
    <row r="976" spans="1:10" s="3" customFormat="1">
      <c r="A976" s="173" t="s">
        <v>763</v>
      </c>
      <c r="B976" s="175" t="s">
        <v>124</v>
      </c>
      <c r="C976" s="124">
        <v>38500</v>
      </c>
      <c r="D976" s="126"/>
      <c r="E976" s="126">
        <f t="shared" si="278"/>
        <v>38500</v>
      </c>
      <c r="F976" s="126">
        <v>38499</v>
      </c>
      <c r="G976" s="126"/>
      <c r="H976" s="130">
        <f>SUM(F976:G976)</f>
        <v>38499</v>
      </c>
      <c r="I976" s="130">
        <f t="shared" si="268"/>
        <v>99.997402597402598</v>
      </c>
      <c r="J976" s="130">
        <f t="shared" si="267"/>
        <v>99.997402597402598</v>
      </c>
    </row>
    <row r="977" spans="1:10" s="3" customFormat="1" ht="4.5" customHeight="1">
      <c r="A977" s="41"/>
      <c r="B977" s="34"/>
      <c r="C977" s="126"/>
      <c r="D977" s="126"/>
      <c r="E977" s="126"/>
      <c r="F977" s="126"/>
      <c r="G977" s="126"/>
      <c r="H977" s="130">
        <f t="shared" si="279"/>
        <v>0</v>
      </c>
      <c r="I977" s="126" t="str">
        <f t="shared" si="268"/>
        <v/>
      </c>
      <c r="J977" s="126" t="str">
        <f t="shared" si="267"/>
        <v/>
      </c>
    </row>
    <row r="978" spans="1:10" s="11" customFormat="1" ht="11.25" customHeight="1">
      <c r="A978" s="47" t="s">
        <v>460</v>
      </c>
      <c r="B978" s="50" t="s">
        <v>242</v>
      </c>
      <c r="C978" s="127">
        <f>SUM(C980:C986)</f>
        <v>13937850</v>
      </c>
      <c r="D978" s="127">
        <f>SUM(D980:D987)</f>
        <v>0</v>
      </c>
      <c r="E978" s="134">
        <f>SUM(C978:D978)</f>
        <v>13937850</v>
      </c>
      <c r="F978" s="127">
        <f>SUM(F980:F986)</f>
        <v>13914722.829999998</v>
      </c>
      <c r="G978" s="127">
        <f>SUM(G980:G987)</f>
        <v>0</v>
      </c>
      <c r="H978" s="134">
        <f>SUM(F978:G978)</f>
        <v>13914722.829999998</v>
      </c>
      <c r="I978" s="134">
        <f t="shared" si="268"/>
        <v>99.834069314851277</v>
      </c>
      <c r="J978" s="134">
        <f t="shared" si="267"/>
        <v>99.834069314851277</v>
      </c>
    </row>
    <row r="979" spans="1:10" s="3" customFormat="1">
      <c r="A979" s="36" t="s">
        <v>244</v>
      </c>
      <c r="B979" s="53"/>
      <c r="C979" s="126">
        <f>SUM(C980:C985)</f>
        <v>10137850</v>
      </c>
      <c r="D979" s="126">
        <f>SUM(D980:D985)</f>
        <v>0</v>
      </c>
      <c r="E979" s="126">
        <f>SUM(C979:D979)</f>
        <v>10137850</v>
      </c>
      <c r="F979" s="126">
        <f>SUM(F980:F985)</f>
        <v>10135644.699999997</v>
      </c>
      <c r="G979" s="126">
        <f>SUM(G980:G985)</f>
        <v>0</v>
      </c>
      <c r="H979" s="126">
        <f>SUM(F979:G979)</f>
        <v>10135644.699999997</v>
      </c>
      <c r="I979" s="126">
        <f t="shared" si="268"/>
        <v>99.978246866939216</v>
      </c>
      <c r="J979" s="126">
        <f t="shared" si="267"/>
        <v>99.978246866939216</v>
      </c>
    </row>
    <row r="980" spans="1:10" s="11" customFormat="1">
      <c r="A980" s="36" t="s">
        <v>152</v>
      </c>
      <c r="B980" s="34" t="s">
        <v>390</v>
      </c>
      <c r="C980" s="124">
        <v>9963610</v>
      </c>
      <c r="D980" s="140"/>
      <c r="E980" s="130">
        <f>D980+C980</f>
        <v>9963610</v>
      </c>
      <c r="F980" s="139">
        <v>9961512.4499999993</v>
      </c>
      <c r="G980" s="140"/>
      <c r="H980" s="130">
        <f>G980+F980</f>
        <v>9961512.4499999993</v>
      </c>
      <c r="I980" s="130">
        <f t="shared" si="268"/>
        <v>99.97894789137672</v>
      </c>
      <c r="J980" s="130">
        <f t="shared" si="267"/>
        <v>99.97894789137672</v>
      </c>
    </row>
    <row r="981" spans="1:10" s="11" customFormat="1">
      <c r="A981" s="36" t="s">
        <v>339</v>
      </c>
      <c r="B981" s="34" t="s">
        <v>389</v>
      </c>
      <c r="C981" s="124">
        <v>7500</v>
      </c>
      <c r="D981" s="140"/>
      <c r="E981" s="130">
        <f>D981+C981</f>
        <v>7500</v>
      </c>
      <c r="F981" s="139">
        <v>7488.94</v>
      </c>
      <c r="G981" s="140"/>
      <c r="H981" s="130">
        <f t="shared" ref="H981:H986" si="280">G981+F981</f>
        <v>7488.94</v>
      </c>
      <c r="I981" s="130">
        <f t="shared" si="268"/>
        <v>99.852533333333326</v>
      </c>
      <c r="J981" s="130">
        <f t="shared" si="267"/>
        <v>99.852533333333326</v>
      </c>
    </row>
    <row r="982" spans="1:10" s="11" customFormat="1">
      <c r="A982" s="176" t="s">
        <v>921</v>
      </c>
      <c r="B982" s="175" t="s">
        <v>918</v>
      </c>
      <c r="C982" s="124">
        <v>2180</v>
      </c>
      <c r="D982" s="140"/>
      <c r="E982" s="130">
        <f>D982+C982</f>
        <v>2180</v>
      </c>
      <c r="F982" s="139">
        <v>2175.9299999999998</v>
      </c>
      <c r="G982" s="140"/>
      <c r="H982" s="130">
        <f t="shared" si="280"/>
        <v>2175.9299999999998</v>
      </c>
      <c r="I982" s="130">
        <f t="shared" si="268"/>
        <v>99.813302752293581</v>
      </c>
      <c r="J982" s="130">
        <f t="shared" si="267"/>
        <v>99.813302752293581</v>
      </c>
    </row>
    <row r="983" spans="1:10" s="11" customFormat="1">
      <c r="A983" s="36" t="s">
        <v>330</v>
      </c>
      <c r="B983" s="34" t="s">
        <v>388</v>
      </c>
      <c r="C983" s="124">
        <v>40560</v>
      </c>
      <c r="D983" s="140"/>
      <c r="E983" s="130">
        <f>D983+C983</f>
        <v>40560</v>
      </c>
      <c r="F983" s="139">
        <v>40554</v>
      </c>
      <c r="G983" s="140"/>
      <c r="H983" s="130">
        <f t="shared" si="280"/>
        <v>40554</v>
      </c>
      <c r="I983" s="130">
        <f t="shared" si="268"/>
        <v>99.985207100591708</v>
      </c>
      <c r="J983" s="130">
        <f t="shared" si="267"/>
        <v>99.985207100591708</v>
      </c>
    </row>
    <row r="984" spans="1:10" s="11" customFormat="1">
      <c r="A984" s="36" t="s">
        <v>970</v>
      </c>
      <c r="B984" s="34" t="s">
        <v>968</v>
      </c>
      <c r="C984" s="124">
        <v>67000</v>
      </c>
      <c r="D984" s="140"/>
      <c r="E984" s="130">
        <f>D984+C984</f>
        <v>67000</v>
      </c>
      <c r="F984" s="139">
        <v>66962.600000000006</v>
      </c>
      <c r="G984" s="140"/>
      <c r="H984" s="130">
        <f t="shared" si="280"/>
        <v>66962.600000000006</v>
      </c>
      <c r="I984" s="130">
        <f t="shared" si="268"/>
        <v>99.944179104477612</v>
      </c>
      <c r="J984" s="130">
        <f t="shared" si="267"/>
        <v>99.944179104477612</v>
      </c>
    </row>
    <row r="985" spans="1:10" s="3" customFormat="1">
      <c r="A985" s="41" t="s">
        <v>346</v>
      </c>
      <c r="B985" s="34" t="s">
        <v>123</v>
      </c>
      <c r="C985" s="124">
        <v>57000</v>
      </c>
      <c r="D985" s="126"/>
      <c r="E985" s="130">
        <f>SUM(C985:D985)</f>
        <v>57000</v>
      </c>
      <c r="F985" s="126">
        <v>56950.78</v>
      </c>
      <c r="G985" s="126"/>
      <c r="H985" s="130">
        <f t="shared" si="280"/>
        <v>56950.78</v>
      </c>
      <c r="I985" s="130">
        <f t="shared" si="268"/>
        <v>99.913649122807016</v>
      </c>
      <c r="J985" s="130">
        <f t="shared" si="267"/>
        <v>99.913649122807016</v>
      </c>
    </row>
    <row r="986" spans="1:10" s="3" customFormat="1">
      <c r="A986" s="41" t="s">
        <v>763</v>
      </c>
      <c r="B986" s="34" t="s">
        <v>124</v>
      </c>
      <c r="C986" s="124">
        <v>3800000</v>
      </c>
      <c r="D986" s="126"/>
      <c r="E986" s="130">
        <f>D986+C986</f>
        <v>3800000</v>
      </c>
      <c r="F986" s="124">
        <v>3779078.13</v>
      </c>
      <c r="G986" s="126"/>
      <c r="H986" s="130">
        <f t="shared" si="280"/>
        <v>3779078.13</v>
      </c>
      <c r="I986" s="130">
        <f t="shared" si="268"/>
        <v>99.449424473684218</v>
      </c>
      <c r="J986" s="130">
        <f t="shared" si="267"/>
        <v>99.449424473684218</v>
      </c>
    </row>
    <row r="987" spans="1:10" s="3" customFormat="1" ht="4.5" customHeight="1">
      <c r="A987" s="41"/>
      <c r="B987" s="34"/>
      <c r="C987" s="126"/>
      <c r="D987" s="126"/>
      <c r="E987" s="130">
        <f>D987+C987</f>
        <v>0</v>
      </c>
      <c r="F987" s="126"/>
      <c r="G987" s="126"/>
      <c r="H987" s="130">
        <f>G987+F987</f>
        <v>0</v>
      </c>
      <c r="I987" s="130" t="str">
        <f t="shared" si="268"/>
        <v/>
      </c>
      <c r="J987" s="130" t="str">
        <f t="shared" si="267"/>
        <v/>
      </c>
    </row>
    <row r="988" spans="1:10" s="11" customFormat="1" ht="10.5" customHeight="1">
      <c r="A988" s="47" t="s">
        <v>461</v>
      </c>
      <c r="B988" s="50" t="s">
        <v>242</v>
      </c>
      <c r="C988" s="247">
        <f>SUM(C990:C995)</f>
        <v>12218855</v>
      </c>
      <c r="D988" s="247">
        <f>SUM(D990:D995)</f>
        <v>0</v>
      </c>
      <c r="E988" s="123">
        <f>SUM(C988:D988)</f>
        <v>12218855</v>
      </c>
      <c r="F988" s="247">
        <f>SUM(F990:F995)</f>
        <v>12174752.169999998</v>
      </c>
      <c r="G988" s="247">
        <f>SUM(G990:G995)</f>
        <v>0</v>
      </c>
      <c r="H988" s="123">
        <f>SUM(F988:G988)</f>
        <v>12174752.169999998</v>
      </c>
      <c r="I988" s="123">
        <f t="shared" si="268"/>
        <v>99.63905922445268</v>
      </c>
      <c r="J988" s="123">
        <f t="shared" si="267"/>
        <v>99.63905922445268</v>
      </c>
    </row>
    <row r="989" spans="1:10" s="7" customFormat="1" hidden="1">
      <c r="A989" s="41" t="s">
        <v>244</v>
      </c>
      <c r="B989" s="40"/>
      <c r="C989" s="126">
        <f>SUM(C990:C995)</f>
        <v>12218855</v>
      </c>
      <c r="D989" s="126"/>
      <c r="E989" s="130">
        <f t="shared" ref="E989:E995" si="281">D989+C989</f>
        <v>12218855</v>
      </c>
      <c r="F989" s="126">
        <f>SUM(F990:F995)</f>
        <v>12174752.169999998</v>
      </c>
      <c r="G989" s="126"/>
      <c r="H989" s="130">
        <f>G989+F989</f>
        <v>12174752.169999998</v>
      </c>
      <c r="I989" s="130">
        <f t="shared" si="268"/>
        <v>99.63905922445268</v>
      </c>
      <c r="J989" s="130">
        <f t="shared" si="267"/>
        <v>99.63905922445268</v>
      </c>
    </row>
    <row r="990" spans="1:10" s="3" customFormat="1">
      <c r="A990" s="36" t="s">
        <v>152</v>
      </c>
      <c r="B990" s="34" t="s">
        <v>390</v>
      </c>
      <c r="C990" s="124">
        <v>11447055</v>
      </c>
      <c r="D990" s="126"/>
      <c r="E990" s="130">
        <f t="shared" si="281"/>
        <v>11447055</v>
      </c>
      <c r="F990" s="126">
        <v>11439722.74</v>
      </c>
      <c r="G990" s="126"/>
      <c r="H990" s="130">
        <f>G990+F990</f>
        <v>11439722.74</v>
      </c>
      <c r="I990" s="130">
        <f t="shared" si="268"/>
        <v>99.935946319817631</v>
      </c>
      <c r="J990" s="130">
        <f t="shared" si="267"/>
        <v>99.935946319817631</v>
      </c>
    </row>
    <row r="991" spans="1:10" s="3" customFormat="1">
      <c r="A991" s="36" t="s">
        <v>339</v>
      </c>
      <c r="B991" s="34" t="s">
        <v>389</v>
      </c>
      <c r="C991" s="124">
        <v>55000</v>
      </c>
      <c r="D991" s="126"/>
      <c r="E991" s="130">
        <f t="shared" si="281"/>
        <v>55000</v>
      </c>
      <c r="F991" s="126">
        <v>54502.11</v>
      </c>
      <c r="G991" s="126"/>
      <c r="H991" s="130">
        <f>G991+F991</f>
        <v>54502.11</v>
      </c>
      <c r="I991" s="130">
        <f t="shared" si="268"/>
        <v>99.094745454545446</v>
      </c>
      <c r="J991" s="130">
        <f t="shared" si="267"/>
        <v>99.094745454545446</v>
      </c>
    </row>
    <row r="992" spans="1:10" s="3" customFormat="1">
      <c r="A992" s="176" t="s">
        <v>921</v>
      </c>
      <c r="B992" s="175" t="s">
        <v>918</v>
      </c>
      <c r="C992" s="124">
        <v>22700</v>
      </c>
      <c r="D992" s="126"/>
      <c r="E992" s="130">
        <f t="shared" si="281"/>
        <v>22700</v>
      </c>
      <c r="F992" s="126">
        <v>21362.79</v>
      </c>
      <c r="G992" s="126"/>
      <c r="H992" s="130">
        <f>G992+F992</f>
        <v>21362.79</v>
      </c>
      <c r="I992" s="130">
        <f t="shared" si="268"/>
        <v>94.10920704845816</v>
      </c>
      <c r="J992" s="130">
        <f t="shared" si="267"/>
        <v>94.10920704845816</v>
      </c>
    </row>
    <row r="993" spans="1:10" s="3" customFormat="1">
      <c r="A993" s="176" t="s">
        <v>908</v>
      </c>
      <c r="B993" s="175" t="s">
        <v>896</v>
      </c>
      <c r="C993" s="124">
        <v>200000</v>
      </c>
      <c r="D993" s="126"/>
      <c r="E993" s="130">
        <f t="shared" si="281"/>
        <v>200000</v>
      </c>
      <c r="F993" s="126">
        <v>169712.31</v>
      </c>
      <c r="G993" s="126"/>
      <c r="H993" s="130">
        <f>G993+F993</f>
        <v>169712.31</v>
      </c>
      <c r="I993" s="130">
        <f t="shared" si="268"/>
        <v>84.856155000000001</v>
      </c>
      <c r="J993" s="130">
        <f t="shared" si="267"/>
        <v>84.856155000000001</v>
      </c>
    </row>
    <row r="994" spans="1:10" s="3" customFormat="1">
      <c r="A994" s="41" t="s">
        <v>833</v>
      </c>
      <c r="B994" s="34" t="s">
        <v>74</v>
      </c>
      <c r="C994" s="124">
        <v>230100</v>
      </c>
      <c r="D994" s="126"/>
      <c r="E994" s="130">
        <f t="shared" si="281"/>
        <v>230100</v>
      </c>
      <c r="F994" s="126">
        <v>227298.6</v>
      </c>
      <c r="G994" s="126"/>
      <c r="H994" s="130">
        <f>SUM(F994:G994)</f>
        <v>227298.6</v>
      </c>
      <c r="I994" s="130">
        <f t="shared" si="268"/>
        <v>98.782529335071715</v>
      </c>
      <c r="J994" s="130">
        <f t="shared" si="267"/>
        <v>98.782529335071715</v>
      </c>
    </row>
    <row r="995" spans="1:10" s="3" customFormat="1">
      <c r="A995" s="36" t="s">
        <v>346</v>
      </c>
      <c r="B995" s="34" t="s">
        <v>123</v>
      </c>
      <c r="C995" s="144">
        <v>264000</v>
      </c>
      <c r="D995" s="126"/>
      <c r="E995" s="130">
        <f t="shared" si="281"/>
        <v>264000</v>
      </c>
      <c r="F995" s="130">
        <v>262153.62</v>
      </c>
      <c r="G995" s="126"/>
      <c r="H995" s="130">
        <f>SUM(F995:G995)</f>
        <v>262153.62</v>
      </c>
      <c r="I995" s="130">
        <f t="shared" si="268"/>
        <v>99.300613636363636</v>
      </c>
      <c r="J995" s="130">
        <f t="shared" si="267"/>
        <v>99.300613636363636</v>
      </c>
    </row>
    <row r="996" spans="1:10" s="3" customFormat="1" ht="2.25" customHeight="1">
      <c r="A996" s="36"/>
      <c r="B996" s="34"/>
      <c r="C996" s="126"/>
      <c r="D996" s="126"/>
      <c r="E996" s="130"/>
      <c r="F996" s="126"/>
      <c r="G996" s="126"/>
      <c r="H996" s="130"/>
      <c r="I996" s="130" t="str">
        <f t="shared" si="268"/>
        <v/>
      </c>
      <c r="J996" s="130" t="str">
        <f t="shared" si="267"/>
        <v/>
      </c>
    </row>
    <row r="997" spans="1:10" s="11" customFormat="1" ht="12.75">
      <c r="A997" s="47" t="s">
        <v>462</v>
      </c>
      <c r="B997" s="50" t="s">
        <v>242</v>
      </c>
      <c r="C997" s="123">
        <f>SUM(C999:C1003)</f>
        <v>8166903</v>
      </c>
      <c r="D997" s="123">
        <f>SUM(D999:D1003)</f>
        <v>0</v>
      </c>
      <c r="E997" s="123">
        <f>SUM(C997:D997)</f>
        <v>8166903</v>
      </c>
      <c r="F997" s="123">
        <f>SUM(F999:F1003)</f>
        <v>8101805.9400000004</v>
      </c>
      <c r="G997" s="123">
        <f>SUM(G999:G1003)</f>
        <v>0</v>
      </c>
      <c r="H997" s="123">
        <f t="shared" ref="H997:H1003" si="282">SUM(F997:G997)</f>
        <v>8101805.9400000004</v>
      </c>
      <c r="I997" s="123">
        <f t="shared" si="268"/>
        <v>99.20291620948602</v>
      </c>
      <c r="J997" s="123">
        <f t="shared" si="267"/>
        <v>99.20291620948602</v>
      </c>
    </row>
    <row r="998" spans="1:10" s="11" customFormat="1" hidden="1">
      <c r="A998" s="36" t="s">
        <v>244</v>
      </c>
      <c r="B998" s="111"/>
      <c r="C998" s="124">
        <f>SUM(C999:C1003)</f>
        <v>8166903</v>
      </c>
      <c r="D998" s="125"/>
      <c r="E998" s="126">
        <f>SUM(C998:D998)</f>
        <v>8166903</v>
      </c>
      <c r="F998" s="124">
        <f>SUM(F999:F1003)</f>
        <v>8101805.9400000004</v>
      </c>
      <c r="G998" s="125"/>
      <c r="H998" s="126">
        <f t="shared" si="282"/>
        <v>8101805.9400000004</v>
      </c>
      <c r="I998" s="126">
        <f t="shared" si="268"/>
        <v>99.20291620948602</v>
      </c>
      <c r="J998" s="126">
        <f t="shared" si="267"/>
        <v>99.20291620948602</v>
      </c>
    </row>
    <row r="999" spans="1:10" s="3" customFormat="1">
      <c r="A999" s="36" t="s">
        <v>152</v>
      </c>
      <c r="B999" s="34" t="s">
        <v>390</v>
      </c>
      <c r="C999" s="124">
        <v>8058843</v>
      </c>
      <c r="D999" s="126"/>
      <c r="E999" s="126">
        <f>SUM(C999:D999)</f>
        <v>8058843</v>
      </c>
      <c r="F999" s="126">
        <v>7993858.8799999999</v>
      </c>
      <c r="G999" s="126"/>
      <c r="H999" s="126">
        <f t="shared" si="282"/>
        <v>7993858.8799999999</v>
      </c>
      <c r="I999" s="126">
        <f t="shared" si="268"/>
        <v>99.193629656267035</v>
      </c>
      <c r="J999" s="126">
        <f t="shared" si="267"/>
        <v>99.193629656267035</v>
      </c>
    </row>
    <row r="1000" spans="1:10" s="11" customFormat="1">
      <c r="A1000" s="36" t="s">
        <v>970</v>
      </c>
      <c r="B1000" s="34" t="s">
        <v>968</v>
      </c>
      <c r="C1000" s="124">
        <v>55000</v>
      </c>
      <c r="D1000" s="140"/>
      <c r="E1000" s="130">
        <f>D1000+C1000</f>
        <v>55000</v>
      </c>
      <c r="F1000" s="139">
        <v>55000</v>
      </c>
      <c r="G1000" s="140"/>
      <c r="H1000" s="126">
        <f t="shared" si="282"/>
        <v>55000</v>
      </c>
      <c r="I1000" s="130">
        <f t="shared" si="268"/>
        <v>100</v>
      </c>
      <c r="J1000" s="130">
        <f t="shared" ref="J1000:J1064" si="283">IF(E1000&lt;&gt;0,IF(H1000&lt;&gt;0,H1000/E1000*100,""),"")</f>
        <v>100</v>
      </c>
    </row>
    <row r="1001" spans="1:10" s="11" customFormat="1">
      <c r="A1001" s="176" t="s">
        <v>921</v>
      </c>
      <c r="B1001" s="175" t="s">
        <v>918</v>
      </c>
      <c r="C1001" s="124">
        <v>6060</v>
      </c>
      <c r="D1001" s="140"/>
      <c r="E1001" s="126">
        <f>D1001+C1001</f>
        <v>6060</v>
      </c>
      <c r="F1001" s="139">
        <v>6056.61</v>
      </c>
      <c r="G1001" s="140"/>
      <c r="H1001" s="126">
        <f t="shared" si="282"/>
        <v>6056.61</v>
      </c>
      <c r="I1001" s="126">
        <f t="shared" ref="I1001:I1065" si="284">IF(C1001&lt;&gt;0,IF(F1001&lt;&gt;0,F1001/C1001*100,""),"")</f>
        <v>99.944059405940592</v>
      </c>
      <c r="J1001" s="126">
        <f t="shared" si="283"/>
        <v>99.944059405940592</v>
      </c>
    </row>
    <row r="1002" spans="1:10" s="3" customFormat="1">
      <c r="A1002" s="41" t="s">
        <v>619</v>
      </c>
      <c r="B1002" s="34" t="s">
        <v>618</v>
      </c>
      <c r="C1002" s="124">
        <v>3000</v>
      </c>
      <c r="D1002" s="126"/>
      <c r="E1002" s="126">
        <f>SUM(C1002:D1002)</f>
        <v>3000</v>
      </c>
      <c r="F1002" s="126">
        <v>2992</v>
      </c>
      <c r="G1002" s="126"/>
      <c r="H1002" s="126">
        <f t="shared" si="282"/>
        <v>2992</v>
      </c>
      <c r="I1002" s="126">
        <f t="shared" si="284"/>
        <v>99.733333333333334</v>
      </c>
      <c r="J1002" s="126">
        <f t="shared" si="283"/>
        <v>99.733333333333334</v>
      </c>
    </row>
    <row r="1003" spans="1:10" s="3" customFormat="1">
      <c r="A1003" s="36" t="s">
        <v>346</v>
      </c>
      <c r="B1003" s="34" t="s">
        <v>123</v>
      </c>
      <c r="C1003" s="124">
        <v>44000</v>
      </c>
      <c r="D1003" s="130"/>
      <c r="E1003" s="130">
        <f>SUM(C1003:D1003)</f>
        <v>44000</v>
      </c>
      <c r="F1003" s="126">
        <v>43898.45</v>
      </c>
      <c r="G1003" s="130"/>
      <c r="H1003" s="126">
        <f t="shared" si="282"/>
        <v>43898.45</v>
      </c>
      <c r="I1003" s="130">
        <f t="shared" si="284"/>
        <v>99.769204545454542</v>
      </c>
      <c r="J1003" s="130">
        <f t="shared" si="283"/>
        <v>99.769204545454542</v>
      </c>
    </row>
    <row r="1004" spans="1:10" s="3" customFormat="1" ht="3.75" customHeight="1">
      <c r="A1004" s="36"/>
      <c r="B1004" s="34"/>
      <c r="C1004" s="130"/>
      <c r="D1004" s="130"/>
      <c r="E1004" s="130"/>
      <c r="F1004" s="130"/>
      <c r="G1004" s="130"/>
      <c r="H1004" s="130"/>
      <c r="I1004" s="130" t="str">
        <f t="shared" si="284"/>
        <v/>
      </c>
      <c r="J1004" s="130" t="str">
        <f t="shared" si="283"/>
        <v/>
      </c>
    </row>
    <row r="1005" spans="1:10" s="11" customFormat="1" ht="12.75">
      <c r="A1005" s="47" t="s">
        <v>463</v>
      </c>
      <c r="B1005" s="50" t="s">
        <v>242</v>
      </c>
      <c r="C1005" s="123">
        <f>SUM(C1007:C1013)</f>
        <v>9563610</v>
      </c>
      <c r="D1005" s="123">
        <f>SUM(D1007:D1013)</f>
        <v>0</v>
      </c>
      <c r="E1005" s="123">
        <f>SUM(C1005:D1005)</f>
        <v>9563610</v>
      </c>
      <c r="F1005" s="123">
        <f>SUM(F1007:F1013)</f>
        <v>8943384.4299999997</v>
      </c>
      <c r="G1005" s="123">
        <f>SUM(G1007:G1013)</f>
        <v>0</v>
      </c>
      <c r="H1005" s="123">
        <f>SUM(F1005:G1005)</f>
        <v>8943384.4299999997</v>
      </c>
      <c r="I1005" s="123">
        <f t="shared" si="284"/>
        <v>93.514733766851634</v>
      </c>
      <c r="J1005" s="123">
        <f t="shared" si="283"/>
        <v>93.514733766851634</v>
      </c>
    </row>
    <row r="1006" spans="1:10" s="11" customFormat="1">
      <c r="A1006" s="36" t="s">
        <v>244</v>
      </c>
      <c r="B1006" s="111"/>
      <c r="C1006" s="124">
        <f>SUM(C1007:C1012)</f>
        <v>8878610</v>
      </c>
      <c r="D1006" s="125"/>
      <c r="E1006" s="130">
        <f t="shared" ref="E1006:E1011" si="285">D1006+C1006</f>
        <v>8878610</v>
      </c>
      <c r="F1006" s="124">
        <f>SUM(F1007:F1012)</f>
        <v>8872765.9299999997</v>
      </c>
      <c r="G1006" s="125"/>
      <c r="H1006" s="130">
        <f t="shared" ref="H1006:H1013" si="286">G1006+F1006</f>
        <v>8872765.9299999997</v>
      </c>
      <c r="I1006" s="130">
        <f t="shared" si="284"/>
        <v>99.934178097697725</v>
      </c>
      <c r="J1006" s="130">
        <f t="shared" si="283"/>
        <v>99.934178097697725</v>
      </c>
    </row>
    <row r="1007" spans="1:10" s="3" customFormat="1">
      <c r="A1007" s="36" t="s">
        <v>152</v>
      </c>
      <c r="B1007" s="34" t="s">
        <v>390</v>
      </c>
      <c r="C1007" s="144">
        <v>8805420</v>
      </c>
      <c r="D1007" s="126"/>
      <c r="E1007" s="130">
        <f t="shared" si="285"/>
        <v>8805420</v>
      </c>
      <c r="F1007" s="130">
        <v>8799661.7599999998</v>
      </c>
      <c r="G1007" s="126"/>
      <c r="H1007" s="130">
        <f t="shared" si="286"/>
        <v>8799661.7599999998</v>
      </c>
      <c r="I1007" s="130">
        <f t="shared" si="284"/>
        <v>99.934605731469929</v>
      </c>
      <c r="J1007" s="130">
        <f t="shared" si="283"/>
        <v>99.934605731469929</v>
      </c>
    </row>
    <row r="1008" spans="1:10" s="11" customFormat="1">
      <c r="A1008" s="36" t="s">
        <v>970</v>
      </c>
      <c r="B1008" s="34" t="s">
        <v>968</v>
      </c>
      <c r="C1008" s="124">
        <v>11100</v>
      </c>
      <c r="D1008" s="140"/>
      <c r="E1008" s="130">
        <f t="shared" si="285"/>
        <v>11100</v>
      </c>
      <c r="F1008" s="139">
        <v>11100</v>
      </c>
      <c r="G1008" s="140"/>
      <c r="H1008" s="130">
        <f t="shared" si="286"/>
        <v>11100</v>
      </c>
      <c r="I1008" s="130">
        <f t="shared" si="284"/>
        <v>100</v>
      </c>
      <c r="J1008" s="130">
        <f t="shared" si="283"/>
        <v>100</v>
      </c>
    </row>
    <row r="1009" spans="1:10" s="11" customFormat="1">
      <c r="A1009" s="176" t="s">
        <v>921</v>
      </c>
      <c r="B1009" s="175" t="s">
        <v>918</v>
      </c>
      <c r="C1009" s="124">
        <v>10060</v>
      </c>
      <c r="D1009" s="140"/>
      <c r="E1009" s="284">
        <f t="shared" si="285"/>
        <v>10060</v>
      </c>
      <c r="F1009" s="139">
        <v>10050.34</v>
      </c>
      <c r="G1009" s="140"/>
      <c r="H1009" s="130">
        <f t="shared" si="286"/>
        <v>10050.34</v>
      </c>
      <c r="I1009" s="130">
        <f t="shared" si="284"/>
        <v>99.903976143141165</v>
      </c>
      <c r="J1009" s="130">
        <f t="shared" si="283"/>
        <v>99.903976143141165</v>
      </c>
    </row>
    <row r="1010" spans="1:10" s="3" customFormat="1">
      <c r="A1010" s="36" t="s">
        <v>886</v>
      </c>
      <c r="B1010" s="34" t="s">
        <v>667</v>
      </c>
      <c r="C1010" s="124">
        <v>38030</v>
      </c>
      <c r="D1010" s="126"/>
      <c r="E1010" s="130">
        <f t="shared" si="285"/>
        <v>38030</v>
      </c>
      <c r="F1010" s="126">
        <v>37953.83</v>
      </c>
      <c r="G1010" s="126"/>
      <c r="H1010" s="130">
        <f t="shared" si="286"/>
        <v>37953.83</v>
      </c>
      <c r="I1010" s="130">
        <f t="shared" si="284"/>
        <v>99.799710754667373</v>
      </c>
      <c r="J1010" s="130">
        <f t="shared" si="283"/>
        <v>99.799710754667373</v>
      </c>
    </row>
    <row r="1011" spans="1:10" s="3" customFormat="1">
      <c r="A1011" s="36" t="s">
        <v>907</v>
      </c>
      <c r="B1011" s="34" t="s">
        <v>591</v>
      </c>
      <c r="C1011" s="124">
        <v>6000</v>
      </c>
      <c r="D1011" s="126"/>
      <c r="E1011" s="130">
        <f t="shared" si="285"/>
        <v>6000</v>
      </c>
      <c r="F1011" s="126">
        <v>6000</v>
      </c>
      <c r="G1011" s="126"/>
      <c r="H1011" s="130">
        <f t="shared" si="286"/>
        <v>6000</v>
      </c>
      <c r="I1011" s="130">
        <f t="shared" si="284"/>
        <v>100</v>
      </c>
      <c r="J1011" s="130">
        <f t="shared" si="283"/>
        <v>100</v>
      </c>
    </row>
    <row r="1012" spans="1:10" s="3" customFormat="1">
      <c r="A1012" s="36" t="s">
        <v>346</v>
      </c>
      <c r="B1012" s="34" t="s">
        <v>123</v>
      </c>
      <c r="C1012" s="124">
        <v>8000</v>
      </c>
      <c r="D1012" s="126"/>
      <c r="E1012" s="126">
        <f>SUM(C1012:D1012)</f>
        <v>8000</v>
      </c>
      <c r="F1012" s="126">
        <v>8000</v>
      </c>
      <c r="G1012" s="126"/>
      <c r="H1012" s="130">
        <f t="shared" si="286"/>
        <v>8000</v>
      </c>
      <c r="I1012" s="130">
        <f t="shared" si="284"/>
        <v>100</v>
      </c>
      <c r="J1012" s="130">
        <f t="shared" si="283"/>
        <v>100</v>
      </c>
    </row>
    <row r="1013" spans="1:10" s="3" customFormat="1">
      <c r="A1013" s="41" t="s">
        <v>763</v>
      </c>
      <c r="B1013" s="34" t="s">
        <v>124</v>
      </c>
      <c r="C1013" s="124">
        <v>685000</v>
      </c>
      <c r="D1013" s="126"/>
      <c r="E1013" s="126">
        <f>SUM(C1013:D1013)</f>
        <v>685000</v>
      </c>
      <c r="F1013" s="126">
        <v>70618.5</v>
      </c>
      <c r="G1013" s="126"/>
      <c r="H1013" s="130">
        <f t="shared" si="286"/>
        <v>70618.5</v>
      </c>
      <c r="I1013" s="126">
        <f t="shared" si="284"/>
        <v>10.3092700729927</v>
      </c>
      <c r="J1013" s="130">
        <f t="shared" si="283"/>
        <v>10.3092700729927</v>
      </c>
    </row>
    <row r="1014" spans="1:10" s="3" customFormat="1" ht="5.25" customHeight="1">
      <c r="A1014" s="36"/>
      <c r="B1014" s="34"/>
      <c r="C1014" s="126"/>
      <c r="D1014" s="126"/>
      <c r="E1014" s="126"/>
      <c r="F1014" s="126"/>
      <c r="G1014" s="126"/>
      <c r="H1014" s="126"/>
      <c r="I1014" s="126" t="str">
        <f t="shared" si="284"/>
        <v/>
      </c>
      <c r="J1014" s="126" t="str">
        <f t="shared" si="283"/>
        <v/>
      </c>
    </row>
    <row r="1015" spans="1:10" s="11" customFormat="1" ht="12.75">
      <c r="A1015" s="47" t="s">
        <v>464</v>
      </c>
      <c r="B1015" s="50" t="s">
        <v>242</v>
      </c>
      <c r="C1015" s="123">
        <f>SUM(C1017:C1021)</f>
        <v>5672979</v>
      </c>
      <c r="D1015" s="123">
        <f>SUM(D1017:D1021)</f>
        <v>0</v>
      </c>
      <c r="E1015" s="123">
        <f t="shared" ref="E1015:E1021" si="287">SUM(C1015:D1015)</f>
        <v>5672979</v>
      </c>
      <c r="F1015" s="123">
        <f>SUM(F1017:F1021)</f>
        <v>5663516</v>
      </c>
      <c r="G1015" s="123">
        <f>SUM(G1017:G1021)</f>
        <v>0</v>
      </c>
      <c r="H1015" s="123">
        <f>SUM(F1015:G1015)</f>
        <v>5663516</v>
      </c>
      <c r="I1015" s="123">
        <f t="shared" si="284"/>
        <v>99.833191696990241</v>
      </c>
      <c r="J1015" s="123">
        <f t="shared" si="283"/>
        <v>99.833191696990241</v>
      </c>
    </row>
    <row r="1016" spans="1:10" s="7" customFormat="1" hidden="1">
      <c r="A1016" s="41" t="s">
        <v>244</v>
      </c>
      <c r="B1016" s="40"/>
      <c r="C1016" s="126">
        <f>SUM(C1017:C1021)</f>
        <v>5672979</v>
      </c>
      <c r="D1016" s="126"/>
      <c r="E1016" s="130">
        <f t="shared" si="287"/>
        <v>5672979</v>
      </c>
      <c r="F1016" s="126">
        <f>SUM(F1017:F1021)</f>
        <v>5663516</v>
      </c>
      <c r="G1016" s="126"/>
      <c r="H1016" s="130">
        <f>SUM(F1016:G1016)</f>
        <v>5663516</v>
      </c>
      <c r="I1016" s="130">
        <f t="shared" si="284"/>
        <v>99.833191696990241</v>
      </c>
      <c r="J1016" s="130">
        <f t="shared" si="283"/>
        <v>99.833191696990241</v>
      </c>
    </row>
    <row r="1017" spans="1:10" s="3" customFormat="1">
      <c r="A1017" s="36" t="s">
        <v>152</v>
      </c>
      <c r="B1017" s="34" t="s">
        <v>390</v>
      </c>
      <c r="C1017" s="124">
        <v>5511979</v>
      </c>
      <c r="D1017" s="126"/>
      <c r="E1017" s="130">
        <f t="shared" si="287"/>
        <v>5511979</v>
      </c>
      <c r="F1017" s="126">
        <v>5502516</v>
      </c>
      <c r="G1017" s="126"/>
      <c r="H1017" s="130">
        <f>SUM(F1017:G1017)</f>
        <v>5502516</v>
      </c>
      <c r="I1017" s="130">
        <f t="shared" si="284"/>
        <v>99.828319374946815</v>
      </c>
      <c r="J1017" s="130">
        <f t="shared" si="283"/>
        <v>99.828319374946815</v>
      </c>
    </row>
    <row r="1018" spans="1:10" s="3" customFormat="1">
      <c r="A1018" s="36" t="s">
        <v>330</v>
      </c>
      <c r="B1018" s="34" t="s">
        <v>388</v>
      </c>
      <c r="C1018" s="124">
        <v>17500</v>
      </c>
      <c r="D1018" s="126"/>
      <c r="E1018" s="130">
        <f t="shared" si="287"/>
        <v>17500</v>
      </c>
      <c r="F1018" s="126">
        <v>17500</v>
      </c>
      <c r="G1018" s="126"/>
      <c r="H1018" s="130">
        <f>SUM(F1018:G1018)</f>
        <v>17500</v>
      </c>
      <c r="I1018" s="130">
        <f t="shared" si="284"/>
        <v>100</v>
      </c>
      <c r="J1018" s="130">
        <f t="shared" si="283"/>
        <v>100</v>
      </c>
    </row>
    <row r="1019" spans="1:10" s="3" customFormat="1">
      <c r="A1019" s="41" t="s">
        <v>619</v>
      </c>
      <c r="B1019" s="34" t="s">
        <v>618</v>
      </c>
      <c r="C1019" s="124">
        <v>2500</v>
      </c>
      <c r="D1019" s="126"/>
      <c r="E1019" s="130">
        <f t="shared" si="287"/>
        <v>2500</v>
      </c>
      <c r="F1019" s="126">
        <v>2500</v>
      </c>
      <c r="G1019" s="126"/>
      <c r="H1019" s="130">
        <f>SUM(F1019:G1019)</f>
        <v>2500</v>
      </c>
      <c r="I1019" s="130">
        <f t="shared" ref="I1019" si="288">IF(C1019&lt;&gt;0,IF(F1019&lt;&gt;0,F1019/C1019*100,""),"")</f>
        <v>100</v>
      </c>
      <c r="J1019" s="130">
        <f t="shared" ref="J1019" si="289">IF(E1019&lt;&gt;0,IF(H1019&lt;&gt;0,H1019/E1019*100,""),"")</f>
        <v>100</v>
      </c>
    </row>
    <row r="1020" spans="1:10" s="3" customFormat="1">
      <c r="A1020" s="176" t="s">
        <v>970</v>
      </c>
      <c r="B1020" s="175" t="s">
        <v>968</v>
      </c>
      <c r="C1020" s="124">
        <v>20000</v>
      </c>
      <c r="D1020" s="126"/>
      <c r="E1020" s="130">
        <f t="shared" si="287"/>
        <v>20000</v>
      </c>
      <c r="F1020" s="126">
        <v>20000</v>
      </c>
      <c r="G1020" s="126"/>
      <c r="H1020" s="130">
        <f t="shared" ref="H1020:H1029" si="290">SUM(F1020:G1020)</f>
        <v>20000</v>
      </c>
      <c r="I1020" s="130">
        <f t="shared" si="284"/>
        <v>100</v>
      </c>
      <c r="J1020" s="130">
        <f t="shared" si="283"/>
        <v>100</v>
      </c>
    </row>
    <row r="1021" spans="1:10" s="3" customFormat="1">
      <c r="A1021" s="36" t="s">
        <v>346</v>
      </c>
      <c r="B1021" s="34" t="s">
        <v>123</v>
      </c>
      <c r="C1021" s="144">
        <v>121000</v>
      </c>
      <c r="D1021" s="130"/>
      <c r="E1021" s="130">
        <f t="shared" si="287"/>
        <v>121000</v>
      </c>
      <c r="F1021" s="130">
        <v>121000</v>
      </c>
      <c r="G1021" s="130"/>
      <c r="H1021" s="130">
        <f t="shared" si="290"/>
        <v>121000</v>
      </c>
      <c r="I1021" s="130">
        <f t="shared" si="284"/>
        <v>100</v>
      </c>
      <c r="J1021" s="130">
        <f t="shared" si="283"/>
        <v>100</v>
      </c>
    </row>
    <row r="1022" spans="1:10" s="3" customFormat="1" ht="3.75" customHeight="1">
      <c r="A1022" s="41"/>
      <c r="B1022" s="34"/>
      <c r="C1022" s="126"/>
      <c r="D1022" s="126"/>
      <c r="E1022" s="130">
        <f t="shared" ref="E1022:E1028" si="291">SUM(C1022:D1022)</f>
        <v>0</v>
      </c>
      <c r="F1022" s="126"/>
      <c r="G1022" s="126"/>
      <c r="H1022" s="130">
        <f t="shared" si="290"/>
        <v>0</v>
      </c>
      <c r="I1022" s="130" t="str">
        <f t="shared" si="284"/>
        <v/>
      </c>
      <c r="J1022" s="130" t="str">
        <f t="shared" si="283"/>
        <v/>
      </c>
    </row>
    <row r="1023" spans="1:10" s="11" customFormat="1" ht="12.75">
      <c r="A1023" s="47" t="s">
        <v>465</v>
      </c>
      <c r="B1023" s="50" t="s">
        <v>242</v>
      </c>
      <c r="C1023" s="141">
        <f>SUM(C1025:C1029)</f>
        <v>8362720</v>
      </c>
      <c r="D1023" s="141">
        <f>SUM(D1025:D1029)</f>
        <v>0</v>
      </c>
      <c r="E1023" s="141">
        <f t="shared" si="291"/>
        <v>8362720</v>
      </c>
      <c r="F1023" s="141">
        <f>SUM(F1025:F1029)</f>
        <v>8348609.7699999996</v>
      </c>
      <c r="G1023" s="141">
        <f>SUM(G1025:G1029)</f>
        <v>0</v>
      </c>
      <c r="H1023" s="141">
        <f t="shared" si="290"/>
        <v>8348609.7699999996</v>
      </c>
      <c r="I1023" s="141">
        <f t="shared" si="284"/>
        <v>99.831272241567333</v>
      </c>
      <c r="J1023" s="141">
        <f t="shared" si="283"/>
        <v>99.831272241567333</v>
      </c>
    </row>
    <row r="1024" spans="1:10" s="3" customFormat="1" hidden="1">
      <c r="A1024" s="36" t="s">
        <v>244</v>
      </c>
      <c r="B1024" s="53"/>
      <c r="C1024" s="126">
        <f>SUM(C1025:C1029)</f>
        <v>8362720</v>
      </c>
      <c r="D1024" s="126">
        <f>SUM(D1025:D1029)</f>
        <v>0</v>
      </c>
      <c r="E1024" s="126">
        <f t="shared" si="291"/>
        <v>8362720</v>
      </c>
      <c r="F1024" s="126">
        <f>SUM(F1025:F1029)</f>
        <v>8348609.7699999996</v>
      </c>
      <c r="G1024" s="126">
        <f>SUM(G1025:G1029)</f>
        <v>0</v>
      </c>
      <c r="H1024" s="126">
        <f t="shared" si="290"/>
        <v>8348609.7699999996</v>
      </c>
      <c r="I1024" s="126">
        <f t="shared" si="284"/>
        <v>99.831272241567333</v>
      </c>
      <c r="J1024" s="126">
        <f t="shared" si="283"/>
        <v>99.831272241567333</v>
      </c>
    </row>
    <row r="1025" spans="1:10" s="11" customFormat="1">
      <c r="A1025" s="36" t="s">
        <v>152</v>
      </c>
      <c r="B1025" s="34" t="s">
        <v>390</v>
      </c>
      <c r="C1025" s="124">
        <v>8319750</v>
      </c>
      <c r="D1025" s="143"/>
      <c r="E1025" s="126">
        <f t="shared" si="291"/>
        <v>8319750</v>
      </c>
      <c r="F1025" s="142">
        <v>8309795.3099999996</v>
      </c>
      <c r="G1025" s="143"/>
      <c r="H1025" s="126">
        <f t="shared" si="290"/>
        <v>8309795.3099999996</v>
      </c>
      <c r="I1025" s="126">
        <f t="shared" si="284"/>
        <v>99.880348688362034</v>
      </c>
      <c r="J1025" s="126">
        <f t="shared" si="283"/>
        <v>99.880348688362034</v>
      </c>
    </row>
    <row r="1026" spans="1:10" s="11" customFormat="1">
      <c r="A1026" s="36" t="s">
        <v>339</v>
      </c>
      <c r="B1026" s="34" t="s">
        <v>389</v>
      </c>
      <c r="C1026" s="124">
        <v>8240</v>
      </c>
      <c r="D1026" s="143"/>
      <c r="E1026" s="126">
        <f t="shared" si="291"/>
        <v>8240</v>
      </c>
      <c r="F1026" s="142">
        <v>8240</v>
      </c>
      <c r="G1026" s="143"/>
      <c r="H1026" s="126">
        <f t="shared" si="290"/>
        <v>8240</v>
      </c>
      <c r="I1026" s="126">
        <f t="shared" si="284"/>
        <v>100</v>
      </c>
      <c r="J1026" s="126">
        <f t="shared" si="283"/>
        <v>100</v>
      </c>
    </row>
    <row r="1027" spans="1:10" s="11" customFormat="1">
      <c r="A1027" s="176" t="s">
        <v>921</v>
      </c>
      <c r="B1027" s="175" t="s">
        <v>918</v>
      </c>
      <c r="C1027" s="124">
        <v>7730</v>
      </c>
      <c r="D1027" s="140"/>
      <c r="E1027" s="126">
        <f t="shared" si="291"/>
        <v>7730</v>
      </c>
      <c r="F1027" s="139">
        <v>7707.61</v>
      </c>
      <c r="G1027" s="140"/>
      <c r="H1027" s="126">
        <f t="shared" si="290"/>
        <v>7707.61</v>
      </c>
      <c r="I1027" s="126">
        <f t="shared" si="284"/>
        <v>99.710349288486412</v>
      </c>
      <c r="J1027" s="126">
        <f t="shared" si="283"/>
        <v>99.710349288486412</v>
      </c>
    </row>
    <row r="1028" spans="1:10" s="3" customFormat="1">
      <c r="A1028" s="36" t="s">
        <v>886</v>
      </c>
      <c r="B1028" s="34" t="s">
        <v>667</v>
      </c>
      <c r="C1028" s="124">
        <v>19000</v>
      </c>
      <c r="D1028" s="126"/>
      <c r="E1028" s="126">
        <f t="shared" si="291"/>
        <v>19000</v>
      </c>
      <c r="F1028" s="126">
        <v>14866.85</v>
      </c>
      <c r="G1028" s="126"/>
      <c r="H1028" s="126">
        <f t="shared" si="290"/>
        <v>14866.85</v>
      </c>
      <c r="I1028" s="126">
        <f t="shared" si="284"/>
        <v>78.246578947368434</v>
      </c>
      <c r="J1028" s="126">
        <f t="shared" si="283"/>
        <v>78.246578947368434</v>
      </c>
    </row>
    <row r="1029" spans="1:10" s="3" customFormat="1">
      <c r="A1029" s="315" t="s">
        <v>346</v>
      </c>
      <c r="B1029" s="222" t="s">
        <v>123</v>
      </c>
      <c r="C1029" s="327">
        <v>8000</v>
      </c>
      <c r="D1029" s="331"/>
      <c r="E1029" s="331">
        <f>SUM(C1029:D1029)</f>
        <v>8000</v>
      </c>
      <c r="F1029" s="327">
        <v>8000</v>
      </c>
      <c r="G1029" s="331"/>
      <c r="H1029" s="331">
        <f t="shared" si="290"/>
        <v>8000</v>
      </c>
      <c r="I1029" s="331">
        <f t="shared" si="284"/>
        <v>100</v>
      </c>
      <c r="J1029" s="331">
        <f t="shared" si="283"/>
        <v>100</v>
      </c>
    </row>
    <row r="1030" spans="1:10" s="3" customFormat="1" ht="6" customHeight="1">
      <c r="A1030" s="36"/>
      <c r="B1030" s="34"/>
      <c r="C1030" s="124"/>
      <c r="D1030" s="126"/>
      <c r="E1030" s="126"/>
      <c r="F1030" s="124"/>
      <c r="G1030" s="126"/>
      <c r="H1030" s="126"/>
      <c r="I1030" s="126" t="str">
        <f t="shared" si="284"/>
        <v/>
      </c>
      <c r="J1030" s="126" t="str">
        <f t="shared" si="283"/>
        <v/>
      </c>
    </row>
    <row r="1031" spans="1:10" s="3" customFormat="1" ht="12.75">
      <c r="A1031" s="47" t="s">
        <v>713</v>
      </c>
      <c r="B1031" s="50" t="s">
        <v>242</v>
      </c>
      <c r="C1031" s="123">
        <f>SUM(C1033:C1042)</f>
        <v>8198050</v>
      </c>
      <c r="D1031" s="123">
        <f>SUM(D1033:D1041)</f>
        <v>0</v>
      </c>
      <c r="E1031" s="123">
        <f>SUM(C1031:D1031)</f>
        <v>8198050</v>
      </c>
      <c r="F1031" s="123">
        <f>SUM(F1033:F1042)</f>
        <v>8091160.4800000004</v>
      </c>
      <c r="G1031" s="123">
        <f>SUM(G1033:G1041)</f>
        <v>0</v>
      </c>
      <c r="H1031" s="123">
        <f>SUM(F1031:G1031)</f>
        <v>8091160.4800000004</v>
      </c>
      <c r="I1031" s="123">
        <f t="shared" si="284"/>
        <v>98.696159208592292</v>
      </c>
      <c r="J1031" s="123">
        <f t="shared" si="283"/>
        <v>98.696159208592292</v>
      </c>
    </row>
    <row r="1032" spans="1:10" s="3" customFormat="1">
      <c r="A1032" s="54" t="s">
        <v>244</v>
      </c>
      <c r="B1032" s="111"/>
      <c r="C1032" s="258">
        <f>SUM(C1033:C1041)</f>
        <v>8098050</v>
      </c>
      <c r="D1032" s="266"/>
      <c r="E1032" s="130">
        <f>D1032+C1032</f>
        <v>8098050</v>
      </c>
      <c r="F1032" s="258">
        <f>SUM(F1033:F1041)</f>
        <v>7991960.4800000004</v>
      </c>
      <c r="G1032" s="266"/>
      <c r="H1032" s="130">
        <f>G1032+F1032</f>
        <v>7991960.4800000004</v>
      </c>
      <c r="I1032" s="130">
        <f t="shared" si="284"/>
        <v>98.689937454078461</v>
      </c>
      <c r="J1032" s="130">
        <f t="shared" si="283"/>
        <v>98.689937454078461</v>
      </c>
    </row>
    <row r="1033" spans="1:10" s="3" customFormat="1">
      <c r="A1033" s="36" t="s">
        <v>152</v>
      </c>
      <c r="B1033" s="34" t="s">
        <v>390</v>
      </c>
      <c r="C1033" s="144">
        <v>7559250</v>
      </c>
      <c r="D1033" s="126"/>
      <c r="E1033" s="130">
        <f>D1033+C1033</f>
        <v>7559250</v>
      </c>
      <c r="F1033" s="130">
        <v>7482778.7300000004</v>
      </c>
      <c r="G1033" s="126"/>
      <c r="H1033" s="130">
        <f>G1033+F1033</f>
        <v>7482778.7300000004</v>
      </c>
      <c r="I1033" s="130">
        <f t="shared" si="284"/>
        <v>98.988374904917819</v>
      </c>
      <c r="J1033" s="130">
        <f t="shared" si="283"/>
        <v>98.988374904917819</v>
      </c>
    </row>
    <row r="1034" spans="1:10" s="3" customFormat="1">
      <c r="A1034" s="36" t="s">
        <v>339</v>
      </c>
      <c r="B1034" s="34" t="s">
        <v>389</v>
      </c>
      <c r="C1034" s="124">
        <v>87890</v>
      </c>
      <c r="D1034" s="126"/>
      <c r="E1034" s="130">
        <f>D1034+C1034</f>
        <v>87890</v>
      </c>
      <c r="F1034" s="126">
        <v>76480.05</v>
      </c>
      <c r="G1034" s="126"/>
      <c r="H1034" s="130">
        <f>G1034+F1034</f>
        <v>76480.05</v>
      </c>
      <c r="I1034" s="126">
        <f t="shared" si="284"/>
        <v>87.017920127432021</v>
      </c>
      <c r="J1034" s="126">
        <f t="shared" si="283"/>
        <v>87.017920127432021</v>
      </c>
    </row>
    <row r="1035" spans="1:10" s="3" customFormat="1">
      <c r="A1035" s="176" t="s">
        <v>970</v>
      </c>
      <c r="B1035" s="175" t="s">
        <v>968</v>
      </c>
      <c r="C1035" s="124">
        <v>22000</v>
      </c>
      <c r="D1035" s="126"/>
      <c r="E1035" s="126">
        <f>SUM(C1035:D1035)</f>
        <v>22000</v>
      </c>
      <c r="F1035" s="126">
        <v>21999.99</v>
      </c>
      <c r="G1035" s="126"/>
      <c r="H1035" s="130">
        <f>G1035+F1035</f>
        <v>21999.99</v>
      </c>
      <c r="I1035" s="126">
        <f t="shared" si="284"/>
        <v>99.999954545454557</v>
      </c>
      <c r="J1035" s="126">
        <f t="shared" si="283"/>
        <v>99.999954545454557</v>
      </c>
    </row>
    <row r="1036" spans="1:10" s="3" customFormat="1">
      <c r="A1036" s="176" t="s">
        <v>921</v>
      </c>
      <c r="B1036" s="175" t="s">
        <v>918</v>
      </c>
      <c r="C1036" s="124">
        <v>6310</v>
      </c>
      <c r="D1036" s="126"/>
      <c r="E1036" s="126">
        <f t="shared" ref="E1036:E1042" si="292">SUM(C1036:D1036)</f>
        <v>6310</v>
      </c>
      <c r="F1036" s="126">
        <v>6234.45</v>
      </c>
      <c r="G1036" s="126"/>
      <c r="H1036" s="284">
        <f>G1036+F1036</f>
        <v>6234.45</v>
      </c>
      <c r="I1036" s="126">
        <f t="shared" si="284"/>
        <v>98.802694136291606</v>
      </c>
      <c r="J1036" s="126">
        <f t="shared" si="283"/>
        <v>98.802694136291606</v>
      </c>
    </row>
    <row r="1037" spans="1:10" s="3" customFormat="1">
      <c r="A1037" s="176" t="s">
        <v>330</v>
      </c>
      <c r="B1037" s="175" t="s">
        <v>388</v>
      </c>
      <c r="C1037" s="124">
        <v>15000</v>
      </c>
      <c r="D1037" s="126"/>
      <c r="E1037" s="126">
        <f t="shared" si="292"/>
        <v>15000</v>
      </c>
      <c r="F1037" s="126">
        <v>15000</v>
      </c>
      <c r="G1037" s="126"/>
      <c r="H1037" s="284">
        <f t="shared" ref="H1037:H1042" si="293">G1037+F1037</f>
        <v>15000</v>
      </c>
      <c r="I1037" s="126">
        <f t="shared" si="284"/>
        <v>100</v>
      </c>
      <c r="J1037" s="126">
        <f t="shared" si="283"/>
        <v>100</v>
      </c>
    </row>
    <row r="1038" spans="1:10" s="3" customFormat="1">
      <c r="A1038" s="36" t="s">
        <v>979</v>
      </c>
      <c r="B1038" s="34" t="s">
        <v>839</v>
      </c>
      <c r="C1038" s="124">
        <v>25000</v>
      </c>
      <c r="D1038" s="126"/>
      <c r="E1038" s="126">
        <f t="shared" si="292"/>
        <v>25000</v>
      </c>
      <c r="F1038" s="126">
        <v>25000</v>
      </c>
      <c r="G1038" s="126"/>
      <c r="H1038" s="284">
        <f t="shared" si="293"/>
        <v>25000</v>
      </c>
      <c r="I1038" s="126">
        <f t="shared" si="284"/>
        <v>100</v>
      </c>
      <c r="J1038" s="126">
        <f t="shared" si="283"/>
        <v>100</v>
      </c>
    </row>
    <row r="1039" spans="1:10" s="3" customFormat="1">
      <c r="A1039" s="36" t="s">
        <v>829</v>
      </c>
      <c r="B1039" s="34" t="s">
        <v>830</v>
      </c>
      <c r="C1039" s="124">
        <v>6100</v>
      </c>
      <c r="D1039" s="126"/>
      <c r="E1039" s="126">
        <f t="shared" si="292"/>
        <v>6100</v>
      </c>
      <c r="F1039" s="126">
        <v>6100</v>
      </c>
      <c r="G1039" s="126"/>
      <c r="H1039" s="130">
        <f t="shared" si="293"/>
        <v>6100</v>
      </c>
      <c r="I1039" s="126">
        <f t="shared" si="284"/>
        <v>100</v>
      </c>
      <c r="J1039" s="126">
        <f t="shared" si="283"/>
        <v>100</v>
      </c>
    </row>
    <row r="1040" spans="1:10" s="3" customFormat="1">
      <c r="A1040" s="41" t="s">
        <v>619</v>
      </c>
      <c r="B1040" s="34" t="s">
        <v>618</v>
      </c>
      <c r="C1040" s="124">
        <v>30000</v>
      </c>
      <c r="D1040" s="126"/>
      <c r="E1040" s="126">
        <f t="shared" si="292"/>
        <v>30000</v>
      </c>
      <c r="F1040" s="126">
        <v>24398.58</v>
      </c>
      <c r="G1040" s="126"/>
      <c r="H1040" s="130">
        <f t="shared" ref="H1040" si="294">G1040+F1040</f>
        <v>24398.58</v>
      </c>
      <c r="I1040" s="126">
        <f t="shared" ref="I1040" si="295">IF(C1040&lt;&gt;0,IF(F1040&lt;&gt;0,F1040/C1040*100,""),"")</f>
        <v>81.328600000000009</v>
      </c>
      <c r="J1040" s="126">
        <f t="shared" ref="J1040" si="296">IF(E1040&lt;&gt;0,IF(H1040&lt;&gt;0,H1040/E1040*100,""),"")</f>
        <v>81.328600000000009</v>
      </c>
    </row>
    <row r="1041" spans="1:10" s="3" customFormat="1">
      <c r="A1041" s="36" t="s">
        <v>346</v>
      </c>
      <c r="B1041" s="34" t="s">
        <v>123</v>
      </c>
      <c r="C1041" s="124">
        <v>346500</v>
      </c>
      <c r="D1041" s="126"/>
      <c r="E1041" s="126">
        <f t="shared" si="292"/>
        <v>346500</v>
      </c>
      <c r="F1041" s="126">
        <v>333968.68</v>
      </c>
      <c r="G1041" s="126"/>
      <c r="H1041" s="284">
        <f t="shared" si="293"/>
        <v>333968.68</v>
      </c>
      <c r="I1041" s="126">
        <f t="shared" si="284"/>
        <v>96.38345743145743</v>
      </c>
      <c r="J1041" s="126">
        <f t="shared" si="283"/>
        <v>96.38345743145743</v>
      </c>
    </row>
    <row r="1042" spans="1:10" s="3" customFormat="1">
      <c r="A1042" s="176" t="s">
        <v>763</v>
      </c>
      <c r="B1042" s="175" t="s">
        <v>124</v>
      </c>
      <c r="C1042" s="124">
        <v>100000</v>
      </c>
      <c r="D1042" s="126"/>
      <c r="E1042" s="126">
        <f t="shared" si="292"/>
        <v>100000</v>
      </c>
      <c r="F1042" s="126">
        <v>99200</v>
      </c>
      <c r="G1042" s="126"/>
      <c r="H1042" s="284">
        <f t="shared" si="293"/>
        <v>99200</v>
      </c>
      <c r="I1042" s="126">
        <f t="shared" si="284"/>
        <v>99.2</v>
      </c>
      <c r="J1042" s="126">
        <f t="shared" si="283"/>
        <v>99.2</v>
      </c>
    </row>
    <row r="1043" spans="1:10" s="3" customFormat="1" ht="6" customHeight="1">
      <c r="A1043" s="36"/>
      <c r="B1043" s="34"/>
      <c r="C1043" s="126"/>
      <c r="D1043" s="126"/>
      <c r="E1043" s="126"/>
      <c r="F1043" s="126"/>
      <c r="G1043" s="126"/>
      <c r="H1043" s="126"/>
      <c r="I1043" s="126" t="str">
        <f t="shared" si="284"/>
        <v/>
      </c>
      <c r="J1043" s="126" t="str">
        <f t="shared" si="283"/>
        <v/>
      </c>
    </row>
    <row r="1044" spans="1:10" s="3" customFormat="1" ht="12.75">
      <c r="A1044" s="47" t="s">
        <v>714</v>
      </c>
      <c r="B1044" s="50" t="s">
        <v>242</v>
      </c>
      <c r="C1044" s="141">
        <f>SUM(C1046:C1050)</f>
        <v>7268815</v>
      </c>
      <c r="D1044" s="141">
        <f>SUM(D1046:D1050)</f>
        <v>0</v>
      </c>
      <c r="E1044" s="141">
        <f t="shared" ref="E1044:E1050" si="297">SUM(C1044:D1044)</f>
        <v>7268815</v>
      </c>
      <c r="F1044" s="141">
        <f>SUM(F1046:F1050)</f>
        <v>7222100.5300000003</v>
      </c>
      <c r="G1044" s="141">
        <f>SUM(G1046:G1050)</f>
        <v>0</v>
      </c>
      <c r="H1044" s="141">
        <f>SUM(F1044:G1044)</f>
        <v>7222100.5300000003</v>
      </c>
      <c r="I1044" s="141">
        <f t="shared" si="284"/>
        <v>99.357330321379749</v>
      </c>
      <c r="J1044" s="141">
        <f t="shared" si="283"/>
        <v>99.357330321379749</v>
      </c>
    </row>
    <row r="1045" spans="1:10" s="3" customFormat="1">
      <c r="A1045" s="36" t="s">
        <v>244</v>
      </c>
      <c r="B1045" s="111"/>
      <c r="C1045" s="142">
        <f>SUM(C1046:C1049)</f>
        <v>7253315</v>
      </c>
      <c r="D1045" s="143"/>
      <c r="E1045" s="126">
        <f t="shared" si="297"/>
        <v>7253315</v>
      </c>
      <c r="F1045" s="142">
        <f>SUM(F1046:F1049)</f>
        <v>7206600.5300000003</v>
      </c>
      <c r="G1045" s="143"/>
      <c r="H1045" s="126">
        <f>SUM(F1045:G1045)</f>
        <v>7206600.5300000003</v>
      </c>
      <c r="I1045" s="126">
        <f t="shared" si="284"/>
        <v>99.355956965883877</v>
      </c>
      <c r="J1045" s="126">
        <f t="shared" si="283"/>
        <v>99.355956965883877</v>
      </c>
    </row>
    <row r="1046" spans="1:10" s="3" customFormat="1">
      <c r="A1046" s="36" t="s">
        <v>152</v>
      </c>
      <c r="B1046" s="34" t="s">
        <v>390</v>
      </c>
      <c r="C1046" s="124">
        <v>7190365</v>
      </c>
      <c r="D1046" s="143"/>
      <c r="E1046" s="126">
        <f t="shared" si="297"/>
        <v>7190365</v>
      </c>
      <c r="F1046" s="142">
        <v>7145442.0300000003</v>
      </c>
      <c r="G1046" s="143"/>
      <c r="H1046" s="126">
        <f>SUM(F1046:G1046)</f>
        <v>7145442.0300000003</v>
      </c>
      <c r="I1046" s="126">
        <f t="shared" si="284"/>
        <v>99.375233802456492</v>
      </c>
      <c r="J1046" s="126">
        <f t="shared" si="283"/>
        <v>99.375233802456492</v>
      </c>
    </row>
    <row r="1047" spans="1:10" s="3" customFormat="1">
      <c r="A1047" s="36" t="s">
        <v>339</v>
      </c>
      <c r="B1047" s="34" t="s">
        <v>389</v>
      </c>
      <c r="C1047" s="124">
        <v>5950</v>
      </c>
      <c r="D1047" s="143"/>
      <c r="E1047" s="126">
        <f t="shared" si="297"/>
        <v>5950</v>
      </c>
      <c r="F1047" s="142">
        <v>5950</v>
      </c>
      <c r="G1047" s="143"/>
      <c r="H1047" s="126">
        <f>SUM(F1047:G1047)</f>
        <v>5950</v>
      </c>
      <c r="I1047" s="126">
        <f t="shared" si="284"/>
        <v>100</v>
      </c>
      <c r="J1047" s="126">
        <f t="shared" si="283"/>
        <v>100</v>
      </c>
    </row>
    <row r="1048" spans="1:10" s="3" customFormat="1">
      <c r="A1048" s="176" t="s">
        <v>970</v>
      </c>
      <c r="B1048" s="175" t="s">
        <v>968</v>
      </c>
      <c r="C1048" s="124">
        <v>49000</v>
      </c>
      <c r="D1048" s="143"/>
      <c r="E1048" s="126">
        <f t="shared" si="297"/>
        <v>49000</v>
      </c>
      <c r="F1048" s="142">
        <v>48970</v>
      </c>
      <c r="G1048" s="143"/>
      <c r="H1048" s="126">
        <f>SUM(F1048:G1048)</f>
        <v>48970</v>
      </c>
      <c r="I1048" s="126">
        <f t="shared" ref="I1048" si="298">IF(C1048&lt;&gt;0,IF(F1048&lt;&gt;0,F1048/C1048*100,""),"")</f>
        <v>99.938775510204081</v>
      </c>
      <c r="J1048" s="126">
        <f t="shared" ref="J1048" si="299">IF(E1048&lt;&gt;0,IF(H1048&lt;&gt;0,H1048/E1048*100,""),"")</f>
        <v>99.938775510204081</v>
      </c>
    </row>
    <row r="1049" spans="1:10" s="3" customFormat="1">
      <c r="A1049" s="36" t="s">
        <v>346</v>
      </c>
      <c r="B1049" s="34" t="s">
        <v>123</v>
      </c>
      <c r="C1049" s="124">
        <v>8000</v>
      </c>
      <c r="D1049" s="126"/>
      <c r="E1049" s="126">
        <f t="shared" si="297"/>
        <v>8000</v>
      </c>
      <c r="F1049" s="124">
        <v>6238.5</v>
      </c>
      <c r="G1049" s="126"/>
      <c r="H1049" s="126">
        <f t="shared" ref="H1049:H1060" si="300">SUM(F1049:G1049)</f>
        <v>6238.5</v>
      </c>
      <c r="I1049" s="126">
        <f t="shared" si="284"/>
        <v>77.981250000000003</v>
      </c>
      <c r="J1049" s="126">
        <f t="shared" si="283"/>
        <v>77.981250000000003</v>
      </c>
    </row>
    <row r="1050" spans="1:10" s="3" customFormat="1">
      <c r="A1050" s="176" t="s">
        <v>763</v>
      </c>
      <c r="B1050" s="175" t="s">
        <v>124</v>
      </c>
      <c r="C1050" s="124">
        <v>15500</v>
      </c>
      <c r="D1050" s="126"/>
      <c r="E1050" s="126">
        <f t="shared" si="297"/>
        <v>15500</v>
      </c>
      <c r="F1050" s="124">
        <v>15500</v>
      </c>
      <c r="G1050" s="126"/>
      <c r="H1050" s="126">
        <f t="shared" si="300"/>
        <v>15500</v>
      </c>
      <c r="I1050" s="126">
        <f t="shared" si="284"/>
        <v>100</v>
      </c>
      <c r="J1050" s="126">
        <f t="shared" si="283"/>
        <v>100</v>
      </c>
    </row>
    <row r="1051" spans="1:10" s="3" customFormat="1" ht="6" customHeight="1">
      <c r="A1051" s="36"/>
      <c r="B1051" s="34"/>
      <c r="C1051" s="124"/>
      <c r="D1051" s="126"/>
      <c r="E1051" s="126"/>
      <c r="F1051" s="124"/>
      <c r="G1051" s="126"/>
      <c r="H1051" s="126">
        <f t="shared" si="300"/>
        <v>0</v>
      </c>
      <c r="I1051" s="126" t="str">
        <f t="shared" si="284"/>
        <v/>
      </c>
      <c r="J1051" s="126" t="str">
        <f t="shared" si="283"/>
        <v/>
      </c>
    </row>
    <row r="1052" spans="1:10" s="11" customFormat="1" ht="12.75">
      <c r="A1052" s="47" t="s">
        <v>466</v>
      </c>
      <c r="B1052" s="50" t="s">
        <v>242</v>
      </c>
      <c r="C1052" s="123">
        <f>SUM(C1054:C1061)</f>
        <v>8872795</v>
      </c>
      <c r="D1052" s="123">
        <f>SUM(D1054:D1061)</f>
        <v>0</v>
      </c>
      <c r="E1052" s="123">
        <f>SUM(C1052:D1052)</f>
        <v>8872795</v>
      </c>
      <c r="F1052" s="123">
        <f>SUM(F1054:F1061)</f>
        <v>8504292.1499999985</v>
      </c>
      <c r="G1052" s="123">
        <f>SUM(G1054:G1061)</f>
        <v>0</v>
      </c>
      <c r="H1052" s="123">
        <f t="shared" si="300"/>
        <v>8504292.1499999985</v>
      </c>
      <c r="I1052" s="123">
        <f t="shared" si="284"/>
        <v>95.846823351604527</v>
      </c>
      <c r="J1052" s="123">
        <f t="shared" si="283"/>
        <v>95.846823351604527</v>
      </c>
    </row>
    <row r="1053" spans="1:10" s="11" customFormat="1" hidden="1">
      <c r="A1053" s="36" t="s">
        <v>244</v>
      </c>
      <c r="B1053" s="111"/>
      <c r="C1053" s="124">
        <f>SUM(C1054:C1061)</f>
        <v>8872795</v>
      </c>
      <c r="D1053" s="125"/>
      <c r="E1053" s="126">
        <f>SUM(C1053:D1053)</f>
        <v>8872795</v>
      </c>
      <c r="F1053" s="124">
        <f>SUM(F1054:F1061)</f>
        <v>8504292.1499999985</v>
      </c>
      <c r="G1053" s="125"/>
      <c r="H1053" s="126">
        <f t="shared" si="300"/>
        <v>8504292.1499999985</v>
      </c>
      <c r="I1053" s="126">
        <f t="shared" si="284"/>
        <v>95.846823351604527</v>
      </c>
      <c r="J1053" s="126">
        <f t="shared" si="283"/>
        <v>95.846823351604527</v>
      </c>
    </row>
    <row r="1054" spans="1:10" s="3" customFormat="1">
      <c r="A1054" s="36" t="s">
        <v>152</v>
      </c>
      <c r="B1054" s="34" t="s">
        <v>390</v>
      </c>
      <c r="C1054" s="124">
        <v>7990825</v>
      </c>
      <c r="D1054" s="126"/>
      <c r="E1054" s="126">
        <f>SUM(C1054:D1054)</f>
        <v>7990825</v>
      </c>
      <c r="F1054" s="126">
        <v>7948621.3099999996</v>
      </c>
      <c r="G1054" s="126"/>
      <c r="H1054" s="126">
        <f t="shared" si="300"/>
        <v>7948621.3099999996</v>
      </c>
      <c r="I1054" s="126">
        <f t="shared" si="284"/>
        <v>99.47184815084799</v>
      </c>
      <c r="J1054" s="126">
        <f t="shared" si="283"/>
        <v>99.47184815084799</v>
      </c>
    </row>
    <row r="1055" spans="1:10" s="3" customFormat="1">
      <c r="A1055" s="36" t="s">
        <v>339</v>
      </c>
      <c r="B1055" s="34" t="s">
        <v>389</v>
      </c>
      <c r="C1055" s="124">
        <v>470</v>
      </c>
      <c r="D1055" s="126"/>
      <c r="E1055" s="126">
        <f>SUM(C1055:D1055)</f>
        <v>470</v>
      </c>
      <c r="F1055" s="126"/>
      <c r="G1055" s="126"/>
      <c r="H1055" s="126">
        <f t="shared" si="300"/>
        <v>0</v>
      </c>
      <c r="I1055" s="126" t="str">
        <f t="shared" si="284"/>
        <v/>
      </c>
      <c r="J1055" s="126" t="str">
        <f t="shared" si="283"/>
        <v/>
      </c>
    </row>
    <row r="1056" spans="1:10" s="3" customFormat="1">
      <c r="A1056" s="36" t="s">
        <v>330</v>
      </c>
      <c r="B1056" s="34" t="s">
        <v>388</v>
      </c>
      <c r="C1056" s="124">
        <v>17500</v>
      </c>
      <c r="D1056" s="126"/>
      <c r="E1056" s="126">
        <f t="shared" ref="E1056:E1061" si="301">SUM(C1056:D1056)</f>
        <v>17500</v>
      </c>
      <c r="F1056" s="126">
        <v>17500</v>
      </c>
      <c r="G1056" s="126"/>
      <c r="H1056" s="126">
        <f t="shared" si="300"/>
        <v>17500</v>
      </c>
      <c r="I1056" s="126">
        <f t="shared" si="284"/>
        <v>100</v>
      </c>
      <c r="J1056" s="126">
        <f t="shared" si="283"/>
        <v>100</v>
      </c>
    </row>
    <row r="1057" spans="1:10" s="3" customFormat="1">
      <c r="A1057" s="176" t="s">
        <v>970</v>
      </c>
      <c r="B1057" s="175" t="s">
        <v>968</v>
      </c>
      <c r="C1057" s="124">
        <v>63000</v>
      </c>
      <c r="D1057" s="126"/>
      <c r="E1057" s="126">
        <f t="shared" si="301"/>
        <v>63000</v>
      </c>
      <c r="F1057" s="126">
        <v>62996.51</v>
      </c>
      <c r="G1057" s="126"/>
      <c r="H1057" s="126">
        <f t="shared" si="300"/>
        <v>62996.51</v>
      </c>
      <c r="I1057" s="126">
        <f t="shared" si="284"/>
        <v>99.994460317460323</v>
      </c>
      <c r="J1057" s="126">
        <f t="shared" si="283"/>
        <v>99.994460317460323</v>
      </c>
    </row>
    <row r="1058" spans="1:10" s="3" customFormat="1">
      <c r="A1058" s="176" t="s">
        <v>908</v>
      </c>
      <c r="B1058" s="175" t="s">
        <v>896</v>
      </c>
      <c r="C1058" s="124">
        <v>325000</v>
      </c>
      <c r="D1058" s="126"/>
      <c r="E1058" s="126">
        <f t="shared" si="301"/>
        <v>325000</v>
      </c>
      <c r="F1058" s="126"/>
      <c r="G1058" s="126"/>
      <c r="H1058" s="126">
        <f t="shared" si="300"/>
        <v>0</v>
      </c>
      <c r="I1058" s="126" t="str">
        <f t="shared" si="284"/>
        <v/>
      </c>
      <c r="J1058" s="126" t="str">
        <f t="shared" si="283"/>
        <v/>
      </c>
    </row>
    <row r="1059" spans="1:10" s="3" customFormat="1">
      <c r="A1059" s="36" t="s">
        <v>619</v>
      </c>
      <c r="B1059" s="34" t="s">
        <v>618</v>
      </c>
      <c r="C1059" s="124">
        <v>69000</v>
      </c>
      <c r="D1059" s="126"/>
      <c r="E1059" s="126">
        <f t="shared" si="301"/>
        <v>69000</v>
      </c>
      <c r="F1059" s="126">
        <v>68874.39</v>
      </c>
      <c r="G1059" s="126"/>
      <c r="H1059" s="126">
        <f t="shared" si="300"/>
        <v>68874.39</v>
      </c>
      <c r="I1059" s="126">
        <f t="shared" si="284"/>
        <v>99.81795652173912</v>
      </c>
      <c r="J1059" s="126">
        <f t="shared" si="283"/>
        <v>99.81795652173912</v>
      </c>
    </row>
    <row r="1060" spans="1:10" s="3" customFormat="1">
      <c r="A1060" s="36" t="s">
        <v>907</v>
      </c>
      <c r="B1060" s="34" t="s">
        <v>591</v>
      </c>
      <c r="C1060" s="124">
        <v>6000</v>
      </c>
      <c r="D1060" s="126"/>
      <c r="E1060" s="126">
        <f t="shared" si="301"/>
        <v>6000</v>
      </c>
      <c r="F1060" s="126">
        <v>5945.72</v>
      </c>
      <c r="G1060" s="126"/>
      <c r="H1060" s="126">
        <f t="shared" si="300"/>
        <v>5945.72</v>
      </c>
      <c r="I1060" s="126">
        <f t="shared" si="284"/>
        <v>99.095333333333329</v>
      </c>
      <c r="J1060" s="126">
        <f t="shared" si="283"/>
        <v>99.095333333333329</v>
      </c>
    </row>
    <row r="1061" spans="1:10" s="3" customFormat="1">
      <c r="A1061" s="36" t="s">
        <v>346</v>
      </c>
      <c r="B1061" s="34" t="s">
        <v>123</v>
      </c>
      <c r="C1061" s="124">
        <v>401000</v>
      </c>
      <c r="D1061" s="126"/>
      <c r="E1061" s="130">
        <f t="shared" si="301"/>
        <v>401000</v>
      </c>
      <c r="F1061" s="126">
        <v>400354.22</v>
      </c>
      <c r="G1061" s="126"/>
      <c r="H1061" s="130">
        <f t="shared" ref="H1061:H1071" si="302">SUM(F1061:G1061)</f>
        <v>400354.22</v>
      </c>
      <c r="I1061" s="130">
        <f t="shared" si="284"/>
        <v>99.83895760598503</v>
      </c>
      <c r="J1061" s="130">
        <f t="shared" si="283"/>
        <v>99.83895760598503</v>
      </c>
    </row>
    <row r="1062" spans="1:10" s="3" customFormat="1" ht="6" customHeight="1">
      <c r="A1062" s="36"/>
      <c r="B1062" s="34"/>
      <c r="C1062" s="126"/>
      <c r="D1062" s="126"/>
      <c r="E1062" s="126">
        <f t="shared" ref="E1062:E1068" si="303">SUM(C1062:D1062)</f>
        <v>0</v>
      </c>
      <c r="F1062" s="126"/>
      <c r="G1062" s="126"/>
      <c r="H1062" s="126">
        <f t="shared" si="302"/>
        <v>0</v>
      </c>
      <c r="I1062" s="126" t="str">
        <f t="shared" si="284"/>
        <v/>
      </c>
      <c r="J1062" s="126" t="str">
        <f t="shared" si="283"/>
        <v/>
      </c>
    </row>
    <row r="1063" spans="1:10" s="11" customFormat="1" ht="12.75">
      <c r="A1063" s="47" t="s">
        <v>78</v>
      </c>
      <c r="B1063" s="50" t="s">
        <v>242</v>
      </c>
      <c r="C1063" s="123">
        <f>SUM(C1065:C1068)</f>
        <v>5796015</v>
      </c>
      <c r="D1063" s="123">
        <f>SUM(D1065:D1069)</f>
        <v>0</v>
      </c>
      <c r="E1063" s="123">
        <f t="shared" si="303"/>
        <v>5796015</v>
      </c>
      <c r="F1063" s="123">
        <f>SUM(F1065:F1068)</f>
        <v>5774541.7199999997</v>
      </c>
      <c r="G1063" s="123">
        <f>SUM(G1065:G1069)</f>
        <v>0</v>
      </c>
      <c r="H1063" s="123">
        <f t="shared" si="302"/>
        <v>5774541.7199999997</v>
      </c>
      <c r="I1063" s="123">
        <f t="shared" si="284"/>
        <v>99.629516486758575</v>
      </c>
      <c r="J1063" s="123">
        <f t="shared" si="283"/>
        <v>99.629516486758575</v>
      </c>
    </row>
    <row r="1064" spans="1:10" s="11" customFormat="1" hidden="1">
      <c r="A1064" s="36" t="s">
        <v>244</v>
      </c>
      <c r="B1064" s="111"/>
      <c r="C1064" s="124">
        <f>SUM(C1065:C1068)</f>
        <v>5796015</v>
      </c>
      <c r="D1064" s="125"/>
      <c r="E1064" s="126">
        <f t="shared" si="303"/>
        <v>5796015</v>
      </c>
      <c r="F1064" s="124">
        <f>SUM(F1065:F1068)</f>
        <v>5774541.7199999997</v>
      </c>
      <c r="G1064" s="125"/>
      <c r="H1064" s="126">
        <f t="shared" si="302"/>
        <v>5774541.7199999997</v>
      </c>
      <c r="I1064" s="126">
        <f t="shared" si="284"/>
        <v>99.629516486758575</v>
      </c>
      <c r="J1064" s="126">
        <f t="shared" si="283"/>
        <v>99.629516486758575</v>
      </c>
    </row>
    <row r="1065" spans="1:10" s="3" customFormat="1" ht="12.95" customHeight="1">
      <c r="A1065" s="36" t="s">
        <v>152</v>
      </c>
      <c r="B1065" s="34" t="s">
        <v>390</v>
      </c>
      <c r="C1065" s="124">
        <v>5249315</v>
      </c>
      <c r="D1065" s="126"/>
      <c r="E1065" s="126">
        <f t="shared" si="303"/>
        <v>5249315</v>
      </c>
      <c r="F1065" s="126">
        <v>5227856.38</v>
      </c>
      <c r="G1065" s="126"/>
      <c r="H1065" s="126">
        <f t="shared" si="302"/>
        <v>5227856.38</v>
      </c>
      <c r="I1065" s="126">
        <f t="shared" si="284"/>
        <v>99.591211043726659</v>
      </c>
      <c r="J1065" s="126">
        <f t="shared" ref="J1065:J1127" si="304">IF(E1065&lt;&gt;0,IF(H1065&lt;&gt;0,H1065/E1065*100,""),"")</f>
        <v>99.591211043726659</v>
      </c>
    </row>
    <row r="1066" spans="1:10" s="3" customFormat="1" ht="12.95" customHeight="1">
      <c r="A1066" s="176" t="s">
        <v>970</v>
      </c>
      <c r="B1066" s="175" t="s">
        <v>968</v>
      </c>
      <c r="C1066" s="124">
        <v>14000</v>
      </c>
      <c r="D1066" s="126"/>
      <c r="E1066" s="126">
        <f t="shared" si="303"/>
        <v>14000</v>
      </c>
      <c r="F1066" s="126">
        <v>14000</v>
      </c>
      <c r="G1066" s="126"/>
      <c r="H1066" s="126">
        <f t="shared" si="302"/>
        <v>14000</v>
      </c>
      <c r="I1066" s="126">
        <f t="shared" ref="I1066:I1128" si="305">IF(C1066&lt;&gt;0,IF(F1066&lt;&gt;0,F1066/C1066*100,""),"")</f>
        <v>100</v>
      </c>
      <c r="J1066" s="126">
        <f t="shared" si="304"/>
        <v>100</v>
      </c>
    </row>
    <row r="1067" spans="1:10" s="3" customFormat="1" ht="12.95" customHeight="1">
      <c r="A1067" s="36" t="s">
        <v>979</v>
      </c>
      <c r="B1067" s="175" t="s">
        <v>839</v>
      </c>
      <c r="C1067" s="124">
        <v>25000</v>
      </c>
      <c r="D1067" s="126"/>
      <c r="E1067" s="126">
        <f t="shared" si="303"/>
        <v>25000</v>
      </c>
      <c r="F1067" s="126">
        <v>25000</v>
      </c>
      <c r="G1067" s="126"/>
      <c r="H1067" s="126">
        <f t="shared" si="302"/>
        <v>25000</v>
      </c>
      <c r="I1067" s="126">
        <f t="shared" si="305"/>
        <v>100</v>
      </c>
      <c r="J1067" s="126">
        <f t="shared" si="304"/>
        <v>100</v>
      </c>
    </row>
    <row r="1068" spans="1:10" s="3" customFormat="1" ht="12.95" customHeight="1">
      <c r="A1068" s="36" t="s">
        <v>346</v>
      </c>
      <c r="B1068" s="34" t="s">
        <v>123</v>
      </c>
      <c r="C1068" s="124">
        <v>507700</v>
      </c>
      <c r="D1068" s="126"/>
      <c r="E1068" s="126">
        <f t="shared" si="303"/>
        <v>507700</v>
      </c>
      <c r="F1068" s="126">
        <v>507685.34</v>
      </c>
      <c r="G1068" s="126"/>
      <c r="H1068" s="130">
        <f t="shared" si="302"/>
        <v>507685.34</v>
      </c>
      <c r="I1068" s="130">
        <f t="shared" si="305"/>
        <v>99.997112467992906</v>
      </c>
      <c r="J1068" s="130">
        <f t="shared" si="304"/>
        <v>99.997112467992906</v>
      </c>
    </row>
    <row r="1069" spans="1:10" s="3" customFormat="1" ht="6" customHeight="1">
      <c r="A1069" s="57"/>
      <c r="B1069" s="57"/>
      <c r="C1069" s="126"/>
      <c r="D1069" s="126"/>
      <c r="E1069" s="126">
        <f>SUM(C1069:D1069)</f>
        <v>0</v>
      </c>
      <c r="F1069" s="126"/>
      <c r="G1069" s="126"/>
      <c r="H1069" s="126">
        <f t="shared" si="302"/>
        <v>0</v>
      </c>
      <c r="I1069" s="126" t="str">
        <f t="shared" si="305"/>
        <v/>
      </c>
      <c r="J1069" s="126" t="str">
        <f t="shared" si="304"/>
        <v/>
      </c>
    </row>
    <row r="1070" spans="1:10" s="3" customFormat="1" ht="12.75">
      <c r="A1070" s="47" t="s">
        <v>629</v>
      </c>
      <c r="B1070" s="50" t="s">
        <v>242</v>
      </c>
      <c r="C1070" s="123">
        <f>SUM(C1072:C1079)</f>
        <v>8372903</v>
      </c>
      <c r="D1070" s="123">
        <f>SUM(D1072:D1078)</f>
        <v>0</v>
      </c>
      <c r="E1070" s="123">
        <f t="shared" ref="E1070:E1079" si="306">SUM(C1070:D1070)</f>
        <v>8372903</v>
      </c>
      <c r="F1070" s="123">
        <f>SUM(F1072:F1079)</f>
        <v>8317672.7699999996</v>
      </c>
      <c r="G1070" s="123">
        <f>SUM(G1072:G1078)</f>
        <v>0</v>
      </c>
      <c r="H1070" s="123">
        <f t="shared" si="302"/>
        <v>8317672.7699999996</v>
      </c>
      <c r="I1070" s="123">
        <f t="shared" si="305"/>
        <v>99.340369403539015</v>
      </c>
      <c r="J1070" s="123">
        <f t="shared" si="304"/>
        <v>99.340369403539015</v>
      </c>
    </row>
    <row r="1071" spans="1:10" s="3" customFormat="1" ht="12.95" customHeight="1">
      <c r="A1071" s="36" t="s">
        <v>244</v>
      </c>
      <c r="B1071" s="111"/>
      <c r="C1071" s="126">
        <f>SUM(C1072:C1078)</f>
        <v>8071103</v>
      </c>
      <c r="D1071" s="125"/>
      <c r="E1071" s="126">
        <f>SUM(C1071:D1071)</f>
        <v>8071103</v>
      </c>
      <c r="F1071" s="126">
        <f>SUM(F1072:F1078)</f>
        <v>8015872.7699999996</v>
      </c>
      <c r="G1071" s="125"/>
      <c r="H1071" s="126">
        <f t="shared" si="302"/>
        <v>8015872.7699999996</v>
      </c>
      <c r="I1071" s="126">
        <f t="shared" si="305"/>
        <v>99.315704061762062</v>
      </c>
      <c r="J1071" s="126">
        <f t="shared" si="304"/>
        <v>99.315704061762062</v>
      </c>
    </row>
    <row r="1072" spans="1:10" s="3" customFormat="1" ht="12.95" customHeight="1">
      <c r="A1072" s="36" t="s">
        <v>152</v>
      </c>
      <c r="B1072" s="34" t="s">
        <v>390</v>
      </c>
      <c r="C1072" s="124">
        <v>7685523</v>
      </c>
      <c r="D1072" s="126"/>
      <c r="E1072" s="126">
        <f t="shared" si="306"/>
        <v>7685523</v>
      </c>
      <c r="F1072" s="126">
        <v>7657066.2199999997</v>
      </c>
      <c r="G1072" s="126"/>
      <c r="H1072" s="126">
        <f t="shared" ref="H1072:H1079" si="307">SUM(F1072:G1072)</f>
        <v>7657066.2199999997</v>
      </c>
      <c r="I1072" s="126">
        <f t="shared" si="305"/>
        <v>99.629735282816796</v>
      </c>
      <c r="J1072" s="126">
        <f t="shared" si="304"/>
        <v>99.629735282816796</v>
      </c>
    </row>
    <row r="1073" spans="1:10" s="3" customFormat="1" ht="12.95" customHeight="1">
      <c r="A1073" s="176" t="s">
        <v>970</v>
      </c>
      <c r="B1073" s="175" t="s">
        <v>968</v>
      </c>
      <c r="C1073" s="124">
        <v>58000</v>
      </c>
      <c r="D1073" s="126"/>
      <c r="E1073" s="126">
        <f t="shared" si="306"/>
        <v>58000</v>
      </c>
      <c r="F1073" s="126">
        <v>57986.92</v>
      </c>
      <c r="G1073" s="126"/>
      <c r="H1073" s="126">
        <f t="shared" si="307"/>
        <v>57986.92</v>
      </c>
      <c r="I1073" s="126">
        <f t="shared" si="305"/>
        <v>99.977448275862074</v>
      </c>
      <c r="J1073" s="126">
        <f t="shared" si="304"/>
        <v>99.977448275862074</v>
      </c>
    </row>
    <row r="1074" spans="1:10" s="3" customFormat="1" ht="12.95" customHeight="1">
      <c r="A1074" s="36" t="s">
        <v>909</v>
      </c>
      <c r="B1074" s="34" t="s">
        <v>896</v>
      </c>
      <c r="C1074" s="124">
        <v>110580</v>
      </c>
      <c r="D1074" s="126"/>
      <c r="E1074" s="126">
        <f t="shared" si="306"/>
        <v>110580</v>
      </c>
      <c r="F1074" s="126">
        <v>84373.36</v>
      </c>
      <c r="G1074" s="126"/>
      <c r="H1074" s="126">
        <f t="shared" si="307"/>
        <v>84373.36</v>
      </c>
      <c r="I1074" s="126">
        <f t="shared" si="305"/>
        <v>76.300741544583104</v>
      </c>
      <c r="J1074" s="126">
        <f t="shared" si="304"/>
        <v>76.300741544583104</v>
      </c>
    </row>
    <row r="1075" spans="1:10" s="3" customFormat="1" ht="12.95" customHeight="1">
      <c r="A1075" s="36" t="s">
        <v>907</v>
      </c>
      <c r="B1075" s="34" t="s">
        <v>591</v>
      </c>
      <c r="C1075" s="124">
        <v>6000</v>
      </c>
      <c r="D1075" s="126"/>
      <c r="E1075" s="126">
        <f t="shared" si="306"/>
        <v>6000</v>
      </c>
      <c r="F1075" s="126">
        <v>5989</v>
      </c>
      <c r="G1075" s="126"/>
      <c r="H1075" s="126">
        <f t="shared" si="307"/>
        <v>5989</v>
      </c>
      <c r="I1075" s="126">
        <f t="shared" si="305"/>
        <v>99.816666666666663</v>
      </c>
      <c r="J1075" s="126">
        <f t="shared" si="304"/>
        <v>99.816666666666663</v>
      </c>
    </row>
    <row r="1076" spans="1:10" s="3" customFormat="1" ht="12.95" customHeight="1">
      <c r="A1076" s="36" t="s">
        <v>979</v>
      </c>
      <c r="B1076" s="34" t="s">
        <v>839</v>
      </c>
      <c r="C1076" s="124">
        <v>25000</v>
      </c>
      <c r="D1076" s="126"/>
      <c r="E1076" s="126">
        <f t="shared" si="306"/>
        <v>25000</v>
      </c>
      <c r="F1076" s="126">
        <v>24700</v>
      </c>
      <c r="G1076" s="126"/>
      <c r="H1076" s="126">
        <f t="shared" si="307"/>
        <v>24700</v>
      </c>
      <c r="I1076" s="126">
        <f t="shared" si="305"/>
        <v>98.8</v>
      </c>
      <c r="J1076" s="126">
        <f t="shared" si="304"/>
        <v>98.8</v>
      </c>
    </row>
    <row r="1077" spans="1:10" s="3" customFormat="1" ht="12.95" customHeight="1">
      <c r="A1077" s="36" t="s">
        <v>619</v>
      </c>
      <c r="B1077" s="34" t="s">
        <v>618</v>
      </c>
      <c r="C1077" s="124">
        <v>40000</v>
      </c>
      <c r="D1077" s="126"/>
      <c r="E1077" s="126">
        <f t="shared" si="306"/>
        <v>40000</v>
      </c>
      <c r="F1077" s="126">
        <v>39993.26</v>
      </c>
      <c r="G1077" s="126"/>
      <c r="H1077" s="126">
        <f t="shared" si="307"/>
        <v>39993.26</v>
      </c>
      <c r="I1077" s="126">
        <f t="shared" si="305"/>
        <v>99.983150000000009</v>
      </c>
      <c r="J1077" s="126">
        <f t="shared" si="304"/>
        <v>99.983150000000009</v>
      </c>
    </row>
    <row r="1078" spans="1:10" s="3" customFormat="1" ht="12.95" customHeight="1">
      <c r="A1078" s="36" t="s">
        <v>346</v>
      </c>
      <c r="B1078" s="34" t="s">
        <v>123</v>
      </c>
      <c r="C1078" s="124">
        <v>146000</v>
      </c>
      <c r="D1078" s="126"/>
      <c r="E1078" s="126">
        <f t="shared" si="306"/>
        <v>146000</v>
      </c>
      <c r="F1078" s="126">
        <v>145764.01</v>
      </c>
      <c r="G1078" s="126"/>
      <c r="H1078" s="126">
        <f t="shared" si="307"/>
        <v>145764.01</v>
      </c>
      <c r="I1078" s="126">
        <f t="shared" si="305"/>
        <v>99.83836301369864</v>
      </c>
      <c r="J1078" s="126">
        <f t="shared" si="304"/>
        <v>99.83836301369864</v>
      </c>
    </row>
    <row r="1079" spans="1:10" s="3" customFormat="1" ht="12.95" customHeight="1">
      <c r="A1079" s="176" t="s">
        <v>763</v>
      </c>
      <c r="B1079" s="175" t="s">
        <v>124</v>
      </c>
      <c r="C1079" s="124">
        <v>301800</v>
      </c>
      <c r="D1079" s="126"/>
      <c r="E1079" s="126">
        <f t="shared" si="306"/>
        <v>301800</v>
      </c>
      <c r="F1079" s="126">
        <v>301800</v>
      </c>
      <c r="G1079" s="126"/>
      <c r="H1079" s="126">
        <f t="shared" si="307"/>
        <v>301800</v>
      </c>
      <c r="I1079" s="126">
        <f t="shared" si="305"/>
        <v>100</v>
      </c>
      <c r="J1079" s="126">
        <f t="shared" si="304"/>
        <v>100</v>
      </c>
    </row>
    <row r="1080" spans="1:10" s="3" customFormat="1" ht="6" customHeight="1">
      <c r="A1080" s="315"/>
      <c r="B1080" s="222"/>
      <c r="C1080" s="331">
        <f>8000-8000</f>
        <v>0</v>
      </c>
      <c r="D1080" s="331"/>
      <c r="E1080" s="331">
        <f t="shared" ref="E1080:E1087" si="308">SUM(C1080:D1080)</f>
        <v>0</v>
      </c>
      <c r="F1080" s="331">
        <f>8000-8000</f>
        <v>0</v>
      </c>
      <c r="G1080" s="331"/>
      <c r="H1080" s="331">
        <f>SUM(F1080:G1080)</f>
        <v>0</v>
      </c>
      <c r="I1080" s="331" t="str">
        <f t="shared" si="305"/>
        <v/>
      </c>
      <c r="J1080" s="331" t="str">
        <f t="shared" si="304"/>
        <v/>
      </c>
    </row>
    <row r="1081" spans="1:10" s="11" customFormat="1" ht="12.75">
      <c r="A1081" s="47" t="s">
        <v>467</v>
      </c>
      <c r="B1081" s="50" t="s">
        <v>242</v>
      </c>
      <c r="C1081" s="131">
        <f>SUM(C1083:C1087)</f>
        <v>7395805</v>
      </c>
      <c r="D1081" s="285">
        <f>SUM(D1083:D1086)</f>
        <v>0</v>
      </c>
      <c r="E1081" s="123">
        <f t="shared" si="308"/>
        <v>7395805</v>
      </c>
      <c r="F1081" s="131">
        <f>SUM(F1083:F1087)</f>
        <v>7361053.0800000001</v>
      </c>
      <c r="G1081" s="285">
        <f>SUM(G1083:G1086)</f>
        <v>0</v>
      </c>
      <c r="H1081" s="123">
        <f>SUM(F1081:G1081)</f>
        <v>7361053.0800000001</v>
      </c>
      <c r="I1081" s="123">
        <f t="shared" si="305"/>
        <v>99.530113084376893</v>
      </c>
      <c r="J1081" s="123">
        <f t="shared" si="304"/>
        <v>99.530113084376893</v>
      </c>
    </row>
    <row r="1082" spans="1:10" s="11" customFormat="1" hidden="1">
      <c r="A1082" s="36" t="s">
        <v>244</v>
      </c>
      <c r="B1082" s="111"/>
      <c r="C1082" s="124">
        <f>SUM(C1083:C1086)</f>
        <v>7395805</v>
      </c>
      <c r="D1082" s="256"/>
      <c r="E1082" s="144">
        <f t="shared" si="308"/>
        <v>7395805</v>
      </c>
      <c r="F1082" s="124">
        <f>SUM(F1083:F1086)</f>
        <v>7361053.0800000001</v>
      </c>
      <c r="G1082" s="256"/>
      <c r="H1082" s="144">
        <f>SUM(F1082:G1082)</f>
        <v>7361053.0800000001</v>
      </c>
      <c r="I1082" s="144">
        <f t="shared" si="305"/>
        <v>99.530113084376893</v>
      </c>
      <c r="J1082" s="144">
        <f t="shared" si="304"/>
        <v>99.530113084376893</v>
      </c>
    </row>
    <row r="1083" spans="1:10" s="11" customFormat="1">
      <c r="A1083" s="36" t="s">
        <v>152</v>
      </c>
      <c r="B1083" s="34" t="s">
        <v>390</v>
      </c>
      <c r="C1083" s="124">
        <v>7284925</v>
      </c>
      <c r="D1083" s="125"/>
      <c r="E1083" s="144">
        <f t="shared" si="308"/>
        <v>7284925</v>
      </c>
      <c r="F1083" s="124">
        <v>7251078.9000000004</v>
      </c>
      <c r="G1083" s="125"/>
      <c r="H1083" s="144">
        <f t="shared" ref="H1083:H1093" si="309">SUM(F1083:G1083)</f>
        <v>7251078.9000000004</v>
      </c>
      <c r="I1083" s="144">
        <f t="shared" si="305"/>
        <v>99.535395354104537</v>
      </c>
      <c r="J1083" s="144">
        <f t="shared" si="304"/>
        <v>99.535395354104537</v>
      </c>
    </row>
    <row r="1084" spans="1:10" s="3" customFormat="1">
      <c r="A1084" s="176" t="s">
        <v>921</v>
      </c>
      <c r="B1084" s="175" t="s">
        <v>918</v>
      </c>
      <c r="C1084" s="124">
        <v>7080</v>
      </c>
      <c r="D1084" s="126"/>
      <c r="E1084" s="177">
        <f t="shared" si="308"/>
        <v>7080</v>
      </c>
      <c r="F1084" s="124">
        <v>6703.62</v>
      </c>
      <c r="G1084" s="126"/>
      <c r="H1084" s="144">
        <f>SUM(F1084:G1084)</f>
        <v>6703.62</v>
      </c>
      <c r="I1084" s="144">
        <f t="shared" si="305"/>
        <v>94.683898305084739</v>
      </c>
      <c r="J1084" s="144">
        <f t="shared" si="304"/>
        <v>94.683898305084739</v>
      </c>
    </row>
    <row r="1085" spans="1:10" s="3" customFormat="1">
      <c r="A1085" s="36" t="s">
        <v>886</v>
      </c>
      <c r="B1085" s="34" t="s">
        <v>667</v>
      </c>
      <c r="C1085" s="124">
        <v>9800</v>
      </c>
      <c r="D1085" s="126"/>
      <c r="E1085" s="144">
        <f t="shared" si="308"/>
        <v>9800</v>
      </c>
      <c r="F1085" s="124">
        <v>9737.25</v>
      </c>
      <c r="G1085" s="126"/>
      <c r="H1085" s="144">
        <f>SUM(F1085:G1085)</f>
        <v>9737.25</v>
      </c>
      <c r="I1085" s="144">
        <f t="shared" si="305"/>
        <v>99.359693877551024</v>
      </c>
      <c r="J1085" s="144">
        <f t="shared" si="304"/>
        <v>99.359693877551024</v>
      </c>
    </row>
    <row r="1086" spans="1:10" s="3" customFormat="1">
      <c r="A1086" s="36" t="s">
        <v>346</v>
      </c>
      <c r="B1086" s="34" t="s">
        <v>123</v>
      </c>
      <c r="C1086" s="124">
        <v>94000</v>
      </c>
      <c r="D1086" s="126"/>
      <c r="E1086" s="144">
        <f t="shared" si="308"/>
        <v>94000</v>
      </c>
      <c r="F1086" s="124">
        <v>93533.31</v>
      </c>
      <c r="G1086" s="126"/>
      <c r="H1086" s="144">
        <f>SUM(F1086:G1086)</f>
        <v>93533.31</v>
      </c>
      <c r="I1086" s="144">
        <f t="shared" si="305"/>
        <v>99.503521276595734</v>
      </c>
      <c r="J1086" s="144">
        <f t="shared" si="304"/>
        <v>99.503521276595734</v>
      </c>
    </row>
    <row r="1087" spans="1:10" s="3" customFormat="1" hidden="1">
      <c r="A1087" s="36" t="s">
        <v>763</v>
      </c>
      <c r="B1087" s="34" t="s">
        <v>124</v>
      </c>
      <c r="C1087" s="124"/>
      <c r="D1087" s="126"/>
      <c r="E1087" s="144">
        <f t="shared" si="308"/>
        <v>0</v>
      </c>
      <c r="F1087" s="124"/>
      <c r="G1087" s="126"/>
      <c r="H1087" s="144">
        <f>SUM(F1087:G1087)</f>
        <v>0</v>
      </c>
      <c r="I1087" s="144" t="str">
        <f t="shared" si="305"/>
        <v/>
      </c>
      <c r="J1087" s="144" t="str">
        <f t="shared" si="304"/>
        <v/>
      </c>
    </row>
    <row r="1088" spans="1:10" s="3" customFormat="1" ht="6" customHeight="1">
      <c r="A1088" s="36"/>
      <c r="B1088" s="34"/>
      <c r="C1088" s="124"/>
      <c r="D1088" s="126"/>
      <c r="E1088" s="136">
        <f t="shared" ref="E1088:E1093" si="310">SUM(C1088:D1088)</f>
        <v>0</v>
      </c>
      <c r="F1088" s="124"/>
      <c r="G1088" s="126"/>
      <c r="H1088" s="136">
        <f t="shared" si="309"/>
        <v>0</v>
      </c>
      <c r="I1088" s="136" t="str">
        <f t="shared" si="305"/>
        <v/>
      </c>
      <c r="J1088" s="136" t="str">
        <f t="shared" si="304"/>
        <v/>
      </c>
    </row>
    <row r="1089" spans="1:10" s="11" customFormat="1" ht="12.75">
      <c r="A1089" s="47" t="s">
        <v>468</v>
      </c>
      <c r="B1089" s="50" t="s">
        <v>242</v>
      </c>
      <c r="C1089" s="123">
        <f>SUM(C1091:C1093)</f>
        <v>2042260</v>
      </c>
      <c r="D1089" s="123">
        <f>SUM(D1091:D1093)</f>
        <v>0</v>
      </c>
      <c r="E1089" s="247">
        <f t="shared" si="310"/>
        <v>2042260</v>
      </c>
      <c r="F1089" s="123">
        <f>SUM(F1091:F1093)</f>
        <v>2004992.99</v>
      </c>
      <c r="G1089" s="123">
        <f>SUM(G1091:G1093)</f>
        <v>0</v>
      </c>
      <c r="H1089" s="247">
        <f t="shared" si="309"/>
        <v>2004992.99</v>
      </c>
      <c r="I1089" s="247">
        <f t="shared" si="305"/>
        <v>98.175207368307653</v>
      </c>
      <c r="J1089" s="247">
        <f t="shared" si="304"/>
        <v>98.175207368307653</v>
      </c>
    </row>
    <row r="1090" spans="1:10" s="11" customFormat="1" hidden="1">
      <c r="A1090" s="36" t="s">
        <v>244</v>
      </c>
      <c r="B1090" s="111"/>
      <c r="C1090" s="124">
        <f>SUM(C1091:C1093)</f>
        <v>2042260</v>
      </c>
      <c r="D1090" s="125"/>
      <c r="E1090" s="126">
        <f t="shared" si="310"/>
        <v>2042260</v>
      </c>
      <c r="F1090" s="124">
        <f>SUM(F1091:F1093)</f>
        <v>2004992.99</v>
      </c>
      <c r="G1090" s="125"/>
      <c r="H1090" s="126">
        <f t="shared" si="309"/>
        <v>2004992.99</v>
      </c>
      <c r="I1090" s="126">
        <f t="shared" si="305"/>
        <v>98.175207368307653</v>
      </c>
      <c r="J1090" s="126">
        <f t="shared" si="304"/>
        <v>98.175207368307653</v>
      </c>
    </row>
    <row r="1091" spans="1:10" s="11" customFormat="1">
      <c r="A1091" s="36" t="s">
        <v>152</v>
      </c>
      <c r="B1091" s="34" t="s">
        <v>390</v>
      </c>
      <c r="C1091" s="124">
        <v>1975260</v>
      </c>
      <c r="D1091" s="125"/>
      <c r="E1091" s="126">
        <f t="shared" si="310"/>
        <v>1975260</v>
      </c>
      <c r="F1091" s="124">
        <v>1937992.99</v>
      </c>
      <c r="G1091" s="125"/>
      <c r="H1091" s="126">
        <f t="shared" si="309"/>
        <v>1937992.99</v>
      </c>
      <c r="I1091" s="126">
        <f t="shared" si="305"/>
        <v>98.113311159037281</v>
      </c>
      <c r="J1091" s="126">
        <f t="shared" si="304"/>
        <v>98.113311159037281</v>
      </c>
    </row>
    <row r="1092" spans="1:10" s="11" customFormat="1">
      <c r="A1092" s="176" t="s">
        <v>970</v>
      </c>
      <c r="B1092" s="175" t="s">
        <v>968</v>
      </c>
      <c r="C1092" s="124">
        <v>42000</v>
      </c>
      <c r="D1092" s="125"/>
      <c r="E1092" s="126">
        <f t="shared" si="310"/>
        <v>42000</v>
      </c>
      <c r="F1092" s="124">
        <v>42000</v>
      </c>
      <c r="G1092" s="125"/>
      <c r="H1092" s="126">
        <f t="shared" si="309"/>
        <v>42000</v>
      </c>
      <c r="I1092" s="126">
        <f t="shared" ref="I1092" si="311">IF(C1092&lt;&gt;0,IF(F1092&lt;&gt;0,F1092/C1092*100,""),"")</f>
        <v>100</v>
      </c>
      <c r="J1092" s="126">
        <f t="shared" ref="J1092" si="312">IF(E1092&lt;&gt;0,IF(H1092&lt;&gt;0,H1092/E1092*100,""),"")</f>
        <v>100</v>
      </c>
    </row>
    <row r="1093" spans="1:10" s="3" customFormat="1">
      <c r="A1093" s="36" t="s">
        <v>979</v>
      </c>
      <c r="B1093" s="34" t="s">
        <v>839</v>
      </c>
      <c r="C1093" s="124">
        <v>25000</v>
      </c>
      <c r="D1093" s="126"/>
      <c r="E1093" s="144">
        <f t="shared" si="310"/>
        <v>25000</v>
      </c>
      <c r="F1093" s="124">
        <v>25000</v>
      </c>
      <c r="G1093" s="126"/>
      <c r="H1093" s="126">
        <f t="shared" si="309"/>
        <v>25000</v>
      </c>
      <c r="I1093" s="144">
        <f t="shared" si="305"/>
        <v>100</v>
      </c>
      <c r="J1093" s="144">
        <f t="shared" si="304"/>
        <v>100</v>
      </c>
    </row>
    <row r="1094" spans="1:10" s="3" customFormat="1" ht="6" customHeight="1">
      <c r="A1094" s="36"/>
      <c r="B1094" s="34"/>
      <c r="C1094" s="124"/>
      <c r="D1094" s="126"/>
      <c r="E1094" s="124"/>
      <c r="F1094" s="124"/>
      <c r="G1094" s="126"/>
      <c r="H1094" s="124"/>
      <c r="I1094" s="124" t="str">
        <f t="shared" si="305"/>
        <v/>
      </c>
      <c r="J1094" s="124" t="str">
        <f t="shared" si="304"/>
        <v/>
      </c>
    </row>
    <row r="1095" spans="1:10" s="11" customFormat="1" ht="12.75">
      <c r="A1095" s="47" t="s">
        <v>79</v>
      </c>
      <c r="B1095" s="50" t="s">
        <v>242</v>
      </c>
      <c r="C1095" s="123">
        <f>SUM(C1097:C1101)</f>
        <v>5898375</v>
      </c>
      <c r="D1095" s="123">
        <f>SUM(D1097:D1101)</f>
        <v>0</v>
      </c>
      <c r="E1095" s="247">
        <f t="shared" ref="E1095:E1101" si="313">SUM(C1095:D1095)</f>
        <v>5898375</v>
      </c>
      <c r="F1095" s="123">
        <f>SUM(F1097:F1101)</f>
        <v>5889763.8399999999</v>
      </c>
      <c r="G1095" s="123">
        <f>SUM(G1097:G1101)</f>
        <v>0</v>
      </c>
      <c r="H1095" s="247">
        <f t="shared" ref="H1095:H1101" si="314">SUM(F1095:G1095)</f>
        <v>5889763.8399999999</v>
      </c>
      <c r="I1095" s="247">
        <f t="shared" si="305"/>
        <v>99.854007925911787</v>
      </c>
      <c r="J1095" s="247">
        <f t="shared" si="304"/>
        <v>99.854007925911787</v>
      </c>
    </row>
    <row r="1096" spans="1:10" s="11" customFormat="1" hidden="1">
      <c r="A1096" s="36" t="s">
        <v>244</v>
      </c>
      <c r="B1096" s="111"/>
      <c r="C1096" s="124">
        <f>SUM(C1097:C1101)</f>
        <v>5898375</v>
      </c>
      <c r="D1096" s="125"/>
      <c r="E1096" s="126">
        <f t="shared" si="313"/>
        <v>5898375</v>
      </c>
      <c r="F1096" s="124">
        <f>SUM(F1097:F1101)</f>
        <v>5889763.8399999999</v>
      </c>
      <c r="G1096" s="125"/>
      <c r="H1096" s="126">
        <f t="shared" si="314"/>
        <v>5889763.8399999999</v>
      </c>
      <c r="I1096" s="126">
        <f t="shared" si="305"/>
        <v>99.854007925911787</v>
      </c>
      <c r="J1096" s="126">
        <f t="shared" si="304"/>
        <v>99.854007925911787</v>
      </c>
    </row>
    <row r="1097" spans="1:10" s="11" customFormat="1">
      <c r="A1097" s="36" t="s">
        <v>152</v>
      </c>
      <c r="B1097" s="34" t="s">
        <v>390</v>
      </c>
      <c r="C1097" s="124">
        <v>5672875</v>
      </c>
      <c r="D1097" s="125"/>
      <c r="E1097" s="126">
        <f t="shared" si="313"/>
        <v>5672875</v>
      </c>
      <c r="F1097" s="124">
        <v>5665782.5700000003</v>
      </c>
      <c r="G1097" s="125"/>
      <c r="H1097" s="126">
        <f t="shared" si="314"/>
        <v>5665782.5700000003</v>
      </c>
      <c r="I1097" s="126">
        <f t="shared" si="305"/>
        <v>99.874976444924314</v>
      </c>
      <c r="J1097" s="126">
        <f t="shared" si="304"/>
        <v>99.874976444924314</v>
      </c>
    </row>
    <row r="1098" spans="1:10" s="11" customFormat="1">
      <c r="A1098" s="36" t="s">
        <v>330</v>
      </c>
      <c r="B1098" s="34" t="s">
        <v>388</v>
      </c>
      <c r="C1098" s="124">
        <v>43500</v>
      </c>
      <c r="D1098" s="125"/>
      <c r="E1098" s="126">
        <f t="shared" si="313"/>
        <v>43500</v>
      </c>
      <c r="F1098" s="124">
        <v>43500</v>
      </c>
      <c r="G1098" s="125"/>
      <c r="H1098" s="126">
        <f t="shared" si="314"/>
        <v>43500</v>
      </c>
      <c r="I1098" s="126">
        <f t="shared" si="305"/>
        <v>100</v>
      </c>
      <c r="J1098" s="126">
        <f t="shared" si="304"/>
        <v>100</v>
      </c>
    </row>
    <row r="1099" spans="1:10" s="11" customFormat="1">
      <c r="A1099" s="176" t="s">
        <v>970</v>
      </c>
      <c r="B1099" s="175" t="s">
        <v>968</v>
      </c>
      <c r="C1099" s="124">
        <v>31000</v>
      </c>
      <c r="D1099" s="125"/>
      <c r="E1099" s="126">
        <f t="shared" si="313"/>
        <v>31000</v>
      </c>
      <c r="F1099" s="124">
        <v>31000</v>
      </c>
      <c r="G1099" s="125"/>
      <c r="H1099" s="126">
        <f t="shared" si="314"/>
        <v>31000</v>
      </c>
      <c r="I1099" s="126">
        <f t="shared" si="305"/>
        <v>100</v>
      </c>
      <c r="J1099" s="126">
        <f t="shared" si="304"/>
        <v>100</v>
      </c>
    </row>
    <row r="1100" spans="1:10" s="11" customFormat="1">
      <c r="A1100" s="36" t="s">
        <v>619</v>
      </c>
      <c r="B1100" s="34" t="s">
        <v>618</v>
      </c>
      <c r="C1100" s="124">
        <v>42000</v>
      </c>
      <c r="D1100" s="125"/>
      <c r="E1100" s="126">
        <f t="shared" si="313"/>
        <v>42000</v>
      </c>
      <c r="F1100" s="124">
        <v>41481.269999999997</v>
      </c>
      <c r="G1100" s="125"/>
      <c r="H1100" s="126">
        <f t="shared" si="314"/>
        <v>41481.269999999997</v>
      </c>
      <c r="I1100" s="126">
        <f t="shared" si="305"/>
        <v>98.76492857142857</v>
      </c>
      <c r="J1100" s="126">
        <f t="shared" si="304"/>
        <v>98.76492857142857</v>
      </c>
    </row>
    <row r="1101" spans="1:10" s="3" customFormat="1">
      <c r="A1101" s="36" t="s">
        <v>346</v>
      </c>
      <c r="B1101" s="34" t="s">
        <v>123</v>
      </c>
      <c r="C1101" s="124">
        <v>109000</v>
      </c>
      <c r="D1101" s="126"/>
      <c r="E1101" s="126">
        <f t="shared" si="313"/>
        <v>109000</v>
      </c>
      <c r="F1101" s="124">
        <v>108000</v>
      </c>
      <c r="G1101" s="126"/>
      <c r="H1101" s="126">
        <f t="shared" si="314"/>
        <v>108000</v>
      </c>
      <c r="I1101" s="126">
        <f t="shared" si="305"/>
        <v>99.082568807339456</v>
      </c>
      <c r="J1101" s="126">
        <f t="shared" si="304"/>
        <v>99.082568807339456</v>
      </c>
    </row>
    <row r="1102" spans="1:10" s="11" customFormat="1" ht="6" customHeight="1">
      <c r="A1102" s="36"/>
      <c r="B1102" s="34"/>
      <c r="C1102" s="124"/>
      <c r="D1102" s="125"/>
      <c r="E1102" s="126"/>
      <c r="F1102" s="124"/>
      <c r="G1102" s="125"/>
      <c r="H1102" s="126"/>
      <c r="I1102" s="126" t="str">
        <f t="shared" si="305"/>
        <v/>
      </c>
      <c r="J1102" s="126" t="str">
        <f t="shared" si="304"/>
        <v/>
      </c>
    </row>
    <row r="1103" spans="1:10" s="11" customFormat="1" ht="12.75">
      <c r="A1103" s="47" t="s">
        <v>469</v>
      </c>
      <c r="B1103" s="50" t="s">
        <v>242</v>
      </c>
      <c r="C1103" s="123">
        <f>SUM(C1105:C1110)</f>
        <v>4764405</v>
      </c>
      <c r="D1103" s="123">
        <f>SUM(D1105:D1110)</f>
        <v>0</v>
      </c>
      <c r="E1103" s="123">
        <f>SUM(C1103:D1103)</f>
        <v>4764405</v>
      </c>
      <c r="F1103" s="123">
        <f>SUM(F1105:F1110)</f>
        <v>4685845.01</v>
      </c>
      <c r="G1103" s="123">
        <f>SUM(G1105:G1110)</f>
        <v>0</v>
      </c>
      <c r="H1103" s="123">
        <f>SUM(F1103:G1103)</f>
        <v>4685845.01</v>
      </c>
      <c r="I1103" s="123">
        <f t="shared" si="305"/>
        <v>98.351105961814739</v>
      </c>
      <c r="J1103" s="123">
        <f t="shared" si="304"/>
        <v>98.351105961814739</v>
      </c>
    </row>
    <row r="1104" spans="1:10" s="11" customFormat="1">
      <c r="A1104" s="36" t="s">
        <v>244</v>
      </c>
      <c r="B1104" s="111"/>
      <c r="C1104" s="124">
        <f>SUM(C1105:C1109)</f>
        <v>4606405</v>
      </c>
      <c r="D1104" s="125"/>
      <c r="E1104" s="130">
        <f t="shared" ref="E1104:E1110" si="315">D1104+C1104</f>
        <v>4606405</v>
      </c>
      <c r="F1104" s="124">
        <f>SUM(F1105:F1109)</f>
        <v>4527859.26</v>
      </c>
      <c r="G1104" s="125"/>
      <c r="H1104" s="130">
        <f t="shared" ref="H1104:H1110" si="316">G1104+F1104</f>
        <v>4527859.26</v>
      </c>
      <c r="I1104" s="130">
        <f t="shared" si="305"/>
        <v>98.294858137745152</v>
      </c>
      <c r="J1104" s="130">
        <f t="shared" si="304"/>
        <v>98.294858137745152</v>
      </c>
    </row>
    <row r="1105" spans="1:10" s="7" customFormat="1">
      <c r="A1105" s="36" t="s">
        <v>152</v>
      </c>
      <c r="B1105" s="34" t="s">
        <v>390</v>
      </c>
      <c r="C1105" s="124">
        <v>4492205</v>
      </c>
      <c r="D1105" s="126"/>
      <c r="E1105" s="130">
        <f t="shared" si="315"/>
        <v>4492205</v>
      </c>
      <c r="F1105" s="126">
        <v>4413694.63</v>
      </c>
      <c r="G1105" s="126"/>
      <c r="H1105" s="130">
        <f t="shared" si="316"/>
        <v>4413694.63</v>
      </c>
      <c r="I1105" s="130">
        <f t="shared" si="305"/>
        <v>98.252297702353303</v>
      </c>
      <c r="J1105" s="130">
        <f t="shared" si="304"/>
        <v>98.252297702353303</v>
      </c>
    </row>
    <row r="1106" spans="1:10" s="7" customFormat="1">
      <c r="A1106" s="176" t="s">
        <v>970</v>
      </c>
      <c r="B1106" s="175" t="s">
        <v>968</v>
      </c>
      <c r="C1106" s="124">
        <v>69000</v>
      </c>
      <c r="D1106" s="126"/>
      <c r="E1106" s="130">
        <f t="shared" si="315"/>
        <v>69000</v>
      </c>
      <c r="F1106" s="126">
        <v>69000</v>
      </c>
      <c r="G1106" s="126"/>
      <c r="H1106" s="130">
        <f t="shared" si="316"/>
        <v>69000</v>
      </c>
      <c r="I1106" s="130">
        <f t="shared" si="305"/>
        <v>100</v>
      </c>
      <c r="J1106" s="130">
        <f t="shared" si="304"/>
        <v>100</v>
      </c>
    </row>
    <row r="1107" spans="1:10" s="7" customFormat="1">
      <c r="A1107" s="36" t="s">
        <v>907</v>
      </c>
      <c r="B1107" s="34" t="s">
        <v>591</v>
      </c>
      <c r="C1107" s="124">
        <v>6000</v>
      </c>
      <c r="D1107" s="126"/>
      <c r="E1107" s="130">
        <f t="shared" si="315"/>
        <v>6000</v>
      </c>
      <c r="F1107" s="126">
        <v>6000</v>
      </c>
      <c r="G1107" s="126"/>
      <c r="H1107" s="130">
        <f t="shared" si="316"/>
        <v>6000</v>
      </c>
      <c r="I1107" s="130">
        <f t="shared" si="305"/>
        <v>100</v>
      </c>
      <c r="J1107" s="130">
        <f t="shared" si="304"/>
        <v>100</v>
      </c>
    </row>
    <row r="1108" spans="1:10" s="7" customFormat="1">
      <c r="A1108" s="36" t="s">
        <v>619</v>
      </c>
      <c r="B1108" s="34" t="s">
        <v>618</v>
      </c>
      <c r="C1108" s="124">
        <v>3000</v>
      </c>
      <c r="D1108" s="126"/>
      <c r="E1108" s="130">
        <f t="shared" si="315"/>
        <v>3000</v>
      </c>
      <c r="F1108" s="126">
        <v>3000</v>
      </c>
      <c r="G1108" s="126"/>
      <c r="H1108" s="130">
        <f t="shared" si="316"/>
        <v>3000</v>
      </c>
      <c r="I1108" s="130">
        <f t="shared" si="305"/>
        <v>100</v>
      </c>
      <c r="J1108" s="130">
        <f t="shared" si="304"/>
        <v>100</v>
      </c>
    </row>
    <row r="1109" spans="1:10" s="7" customFormat="1">
      <c r="A1109" s="36" t="s">
        <v>346</v>
      </c>
      <c r="B1109" s="34" t="s">
        <v>123</v>
      </c>
      <c r="C1109" s="124">
        <v>36200</v>
      </c>
      <c r="D1109" s="126"/>
      <c r="E1109" s="130">
        <f t="shared" si="315"/>
        <v>36200</v>
      </c>
      <c r="F1109" s="126">
        <v>36164.629999999997</v>
      </c>
      <c r="G1109" s="126"/>
      <c r="H1109" s="130">
        <f t="shared" si="316"/>
        <v>36164.629999999997</v>
      </c>
      <c r="I1109" s="130">
        <f t="shared" si="305"/>
        <v>99.902292817679552</v>
      </c>
      <c r="J1109" s="130">
        <f t="shared" si="304"/>
        <v>99.902292817679552</v>
      </c>
    </row>
    <row r="1110" spans="1:10" s="7" customFormat="1">
      <c r="A1110" s="36" t="s">
        <v>763</v>
      </c>
      <c r="B1110" s="34" t="s">
        <v>124</v>
      </c>
      <c r="C1110" s="124">
        <v>158000</v>
      </c>
      <c r="D1110" s="126"/>
      <c r="E1110" s="126">
        <f t="shared" si="315"/>
        <v>158000</v>
      </c>
      <c r="F1110" s="126">
        <v>157985.75</v>
      </c>
      <c r="G1110" s="126"/>
      <c r="H1110" s="130">
        <f t="shared" si="316"/>
        <v>157985.75</v>
      </c>
      <c r="I1110" s="126">
        <f t="shared" si="305"/>
        <v>99.990981012658224</v>
      </c>
      <c r="J1110" s="130">
        <f t="shared" si="304"/>
        <v>99.990981012658224</v>
      </c>
    </row>
    <row r="1111" spans="1:10" s="11" customFormat="1" ht="6" customHeight="1">
      <c r="A1111" s="36"/>
      <c r="B1111" s="34"/>
      <c r="C1111" s="124"/>
      <c r="D1111" s="125"/>
      <c r="E1111" s="126"/>
      <c r="F1111" s="124"/>
      <c r="G1111" s="125"/>
      <c r="H1111" s="126"/>
      <c r="I1111" s="126" t="str">
        <f t="shared" si="305"/>
        <v/>
      </c>
      <c r="J1111" s="126" t="str">
        <f t="shared" si="304"/>
        <v/>
      </c>
    </row>
    <row r="1112" spans="1:10" s="11" customFormat="1" ht="12.75">
      <c r="A1112" s="47" t="s">
        <v>715</v>
      </c>
      <c r="B1112" s="50" t="s">
        <v>242</v>
      </c>
      <c r="C1112" s="123">
        <f>SUM(C1114:C1118)</f>
        <v>5163585</v>
      </c>
      <c r="D1112" s="123">
        <f>SUM(D1114:D1118)</f>
        <v>0</v>
      </c>
      <c r="E1112" s="123">
        <f t="shared" ref="E1112:E1117" si="317">SUM(C1112:D1112)</f>
        <v>5163585</v>
      </c>
      <c r="F1112" s="123">
        <f>SUM(F1114:F1118)</f>
        <v>5107952.28</v>
      </c>
      <c r="G1112" s="123">
        <f>SUM(G1114:G1118)</f>
        <v>0</v>
      </c>
      <c r="H1112" s="123">
        <f t="shared" ref="H1112:H1118" si="318">SUM(F1112:G1112)</f>
        <v>5107952.28</v>
      </c>
      <c r="I1112" s="123">
        <f t="shared" si="305"/>
        <v>98.922595057503656</v>
      </c>
      <c r="J1112" s="123">
        <f t="shared" si="304"/>
        <v>98.922595057503656</v>
      </c>
    </row>
    <row r="1113" spans="1:10" s="7" customFormat="1" hidden="1">
      <c r="A1113" s="36" t="s">
        <v>244</v>
      </c>
      <c r="B1113" s="40"/>
      <c r="C1113" s="126">
        <f>SUM(C1114:C1118)</f>
        <v>5163585</v>
      </c>
      <c r="D1113" s="126"/>
      <c r="E1113" s="126">
        <f t="shared" si="317"/>
        <v>5163585</v>
      </c>
      <c r="F1113" s="126">
        <f>SUM(F1114:F1118)</f>
        <v>5107952.28</v>
      </c>
      <c r="G1113" s="126"/>
      <c r="H1113" s="126">
        <f t="shared" si="318"/>
        <v>5107952.28</v>
      </c>
      <c r="I1113" s="126">
        <f t="shared" si="305"/>
        <v>98.922595057503656</v>
      </c>
      <c r="J1113" s="126">
        <f t="shared" si="304"/>
        <v>98.922595057503656</v>
      </c>
    </row>
    <row r="1114" spans="1:10" s="11" customFormat="1">
      <c r="A1114" s="36" t="s">
        <v>152</v>
      </c>
      <c r="B1114" s="34" t="s">
        <v>390</v>
      </c>
      <c r="C1114" s="124">
        <v>4993085</v>
      </c>
      <c r="D1114" s="126"/>
      <c r="E1114" s="126">
        <f t="shared" si="317"/>
        <v>4993085</v>
      </c>
      <c r="F1114" s="126">
        <v>4937472.7300000004</v>
      </c>
      <c r="G1114" s="126"/>
      <c r="H1114" s="126">
        <f t="shared" si="318"/>
        <v>4937472.7300000004</v>
      </c>
      <c r="I1114" s="126">
        <f t="shared" si="305"/>
        <v>98.88621423428603</v>
      </c>
      <c r="J1114" s="126">
        <f t="shared" si="304"/>
        <v>98.88621423428603</v>
      </c>
    </row>
    <row r="1115" spans="1:10" s="11" customFormat="1">
      <c r="A1115" s="176" t="s">
        <v>970</v>
      </c>
      <c r="B1115" s="175" t="s">
        <v>968</v>
      </c>
      <c r="C1115" s="124">
        <v>44000</v>
      </c>
      <c r="D1115" s="126"/>
      <c r="E1115" s="126">
        <f t="shared" si="317"/>
        <v>44000</v>
      </c>
      <c r="F1115" s="126">
        <v>44000</v>
      </c>
      <c r="G1115" s="126"/>
      <c r="H1115" s="126">
        <f t="shared" si="318"/>
        <v>44000</v>
      </c>
      <c r="I1115" s="126">
        <f t="shared" si="305"/>
        <v>100</v>
      </c>
      <c r="J1115" s="126">
        <f t="shared" si="304"/>
        <v>100</v>
      </c>
    </row>
    <row r="1116" spans="1:10" s="11" customFormat="1">
      <c r="A1116" s="36" t="s">
        <v>619</v>
      </c>
      <c r="B1116" s="34" t="s">
        <v>618</v>
      </c>
      <c r="C1116" s="124">
        <v>5000</v>
      </c>
      <c r="D1116" s="126"/>
      <c r="E1116" s="126">
        <f t="shared" si="317"/>
        <v>5000</v>
      </c>
      <c r="F1116" s="126">
        <v>5000</v>
      </c>
      <c r="G1116" s="126"/>
      <c r="H1116" s="126">
        <f t="shared" si="318"/>
        <v>5000</v>
      </c>
      <c r="I1116" s="126">
        <f t="shared" si="305"/>
        <v>100</v>
      </c>
      <c r="J1116" s="126">
        <f t="shared" si="304"/>
        <v>100</v>
      </c>
    </row>
    <row r="1117" spans="1:10" s="11" customFormat="1">
      <c r="A1117" s="36" t="s">
        <v>979</v>
      </c>
      <c r="B1117" s="175" t="s">
        <v>839</v>
      </c>
      <c r="C1117" s="124">
        <v>25000</v>
      </c>
      <c r="D1117" s="126"/>
      <c r="E1117" s="126">
        <f t="shared" si="317"/>
        <v>25000</v>
      </c>
      <c r="F1117" s="126">
        <v>25000</v>
      </c>
      <c r="G1117" s="126"/>
      <c r="H1117" s="126">
        <f t="shared" si="318"/>
        <v>25000</v>
      </c>
      <c r="I1117" s="126">
        <f t="shared" ref="I1117" si="319">IF(C1117&lt;&gt;0,IF(F1117&lt;&gt;0,F1117/C1117*100,""),"")</f>
        <v>100</v>
      </c>
      <c r="J1117" s="126">
        <f t="shared" ref="J1117" si="320">IF(E1117&lt;&gt;0,IF(H1117&lt;&gt;0,H1117/E1117*100,""),"")</f>
        <v>100</v>
      </c>
    </row>
    <row r="1118" spans="1:10" s="11" customFormat="1">
      <c r="A1118" s="36" t="s">
        <v>346</v>
      </c>
      <c r="B1118" s="34" t="s">
        <v>123</v>
      </c>
      <c r="C1118" s="124">
        <v>96500</v>
      </c>
      <c r="D1118" s="126"/>
      <c r="E1118" s="126">
        <f>SUM(C1118:D1118)</f>
        <v>96500</v>
      </c>
      <c r="F1118" s="126">
        <v>96479.55</v>
      </c>
      <c r="G1118" s="126"/>
      <c r="H1118" s="126">
        <f t="shared" si="318"/>
        <v>96479.55</v>
      </c>
      <c r="I1118" s="126">
        <f t="shared" si="305"/>
        <v>99.978808290155442</v>
      </c>
      <c r="J1118" s="126">
        <f t="shared" si="304"/>
        <v>99.978808290155442</v>
      </c>
    </row>
    <row r="1119" spans="1:10" s="11" customFormat="1" ht="4.5" customHeight="1">
      <c r="A1119" s="36"/>
      <c r="B1119" s="34"/>
      <c r="C1119" s="124"/>
      <c r="D1119" s="125"/>
      <c r="E1119" s="126"/>
      <c r="F1119" s="124"/>
      <c r="G1119" s="125"/>
      <c r="H1119" s="126"/>
      <c r="I1119" s="126" t="str">
        <f t="shared" si="305"/>
        <v/>
      </c>
      <c r="J1119" s="126" t="str">
        <f t="shared" si="304"/>
        <v/>
      </c>
    </row>
    <row r="1120" spans="1:10" s="11" customFormat="1" ht="12.75">
      <c r="A1120" s="47" t="s">
        <v>716</v>
      </c>
      <c r="B1120" s="50" t="s">
        <v>242</v>
      </c>
      <c r="C1120" s="123">
        <f>SUM(C1122:C1127)</f>
        <v>5621475</v>
      </c>
      <c r="D1120" s="123">
        <f>SUM(D1122:D1127)</f>
        <v>0</v>
      </c>
      <c r="E1120" s="123">
        <f t="shared" ref="E1120:E1127" si="321">SUM(C1120:D1120)</f>
        <v>5621475</v>
      </c>
      <c r="F1120" s="123">
        <f>SUM(F1122:F1127)</f>
        <v>5576581.54</v>
      </c>
      <c r="G1120" s="123">
        <f>SUM(G1122:G1127)</f>
        <v>0</v>
      </c>
      <c r="H1120" s="123">
        <f t="shared" ref="H1120:H1126" si="322">SUM(F1120:G1120)</f>
        <v>5576581.54</v>
      </c>
      <c r="I1120" s="123">
        <f t="shared" si="305"/>
        <v>99.201393584424011</v>
      </c>
      <c r="J1120" s="123">
        <f t="shared" si="304"/>
        <v>99.201393584424011</v>
      </c>
    </row>
    <row r="1121" spans="1:10" s="11" customFormat="1" hidden="1">
      <c r="A1121" s="36" t="s">
        <v>244</v>
      </c>
      <c r="B1121" s="111"/>
      <c r="C1121" s="124">
        <f>SUM(C1122:C1127)</f>
        <v>5621475</v>
      </c>
      <c r="D1121" s="125"/>
      <c r="E1121" s="126">
        <f t="shared" si="321"/>
        <v>5621475</v>
      </c>
      <c r="F1121" s="124">
        <f>SUM(F1122:F1127)</f>
        <v>5576581.54</v>
      </c>
      <c r="G1121" s="125"/>
      <c r="H1121" s="126">
        <f t="shared" si="322"/>
        <v>5576581.54</v>
      </c>
      <c r="I1121" s="126">
        <f t="shared" si="305"/>
        <v>99.201393584424011</v>
      </c>
      <c r="J1121" s="126">
        <f t="shared" si="304"/>
        <v>99.201393584424011</v>
      </c>
    </row>
    <row r="1122" spans="1:10" s="11" customFormat="1">
      <c r="A1122" s="36" t="s">
        <v>152</v>
      </c>
      <c r="B1122" s="34" t="s">
        <v>390</v>
      </c>
      <c r="C1122" s="124">
        <v>5486475</v>
      </c>
      <c r="D1122" s="126"/>
      <c r="E1122" s="126">
        <f t="shared" si="321"/>
        <v>5486475</v>
      </c>
      <c r="F1122" s="126">
        <v>5447777</v>
      </c>
      <c r="G1122" s="126"/>
      <c r="H1122" s="126">
        <f t="shared" si="322"/>
        <v>5447777</v>
      </c>
      <c r="I1122" s="126">
        <f t="shared" si="305"/>
        <v>99.294665518388399</v>
      </c>
      <c r="J1122" s="126">
        <f t="shared" si="304"/>
        <v>99.294665518388399</v>
      </c>
    </row>
    <row r="1123" spans="1:10" s="11" customFormat="1">
      <c r="A1123" s="36" t="s">
        <v>339</v>
      </c>
      <c r="B1123" s="34" t="s">
        <v>389</v>
      </c>
      <c r="C1123" s="124">
        <v>15000</v>
      </c>
      <c r="D1123" s="126"/>
      <c r="E1123" s="126">
        <f t="shared" si="321"/>
        <v>15000</v>
      </c>
      <c r="F1123" s="126">
        <v>15000</v>
      </c>
      <c r="G1123" s="126"/>
      <c r="H1123" s="126">
        <f t="shared" si="322"/>
        <v>15000</v>
      </c>
      <c r="I1123" s="126">
        <f t="shared" si="305"/>
        <v>100</v>
      </c>
      <c r="J1123" s="126">
        <f t="shared" si="304"/>
        <v>100</v>
      </c>
    </row>
    <row r="1124" spans="1:10" s="3" customFormat="1">
      <c r="A1124" s="176" t="s">
        <v>970</v>
      </c>
      <c r="B1124" s="175" t="s">
        <v>968</v>
      </c>
      <c r="C1124" s="124">
        <v>56000</v>
      </c>
      <c r="D1124" s="126"/>
      <c r="E1124" s="126">
        <f t="shared" si="321"/>
        <v>56000</v>
      </c>
      <c r="F1124" s="126">
        <v>52595.74</v>
      </c>
      <c r="G1124" s="126"/>
      <c r="H1124" s="126">
        <f t="shared" si="322"/>
        <v>52595.74</v>
      </c>
      <c r="I1124" s="126">
        <f t="shared" si="305"/>
        <v>93.920964285714277</v>
      </c>
      <c r="J1124" s="126">
        <f t="shared" si="304"/>
        <v>93.920964285714277</v>
      </c>
    </row>
    <row r="1125" spans="1:10" s="3" customFormat="1">
      <c r="A1125" s="36" t="s">
        <v>907</v>
      </c>
      <c r="B1125" s="34" t="s">
        <v>591</v>
      </c>
      <c r="C1125" s="124">
        <v>6000</v>
      </c>
      <c r="D1125" s="126"/>
      <c r="E1125" s="126">
        <f t="shared" si="321"/>
        <v>6000</v>
      </c>
      <c r="F1125" s="126">
        <v>6000</v>
      </c>
      <c r="G1125" s="126"/>
      <c r="H1125" s="126">
        <f t="shared" si="322"/>
        <v>6000</v>
      </c>
      <c r="I1125" s="126">
        <f t="shared" si="305"/>
        <v>100</v>
      </c>
      <c r="J1125" s="126">
        <f t="shared" si="304"/>
        <v>100</v>
      </c>
    </row>
    <row r="1126" spans="1:10" s="11" customFormat="1">
      <c r="A1126" s="36" t="s">
        <v>619</v>
      </c>
      <c r="B1126" s="34" t="s">
        <v>618</v>
      </c>
      <c r="C1126" s="124">
        <v>2000</v>
      </c>
      <c r="D1126" s="126"/>
      <c r="E1126" s="126">
        <f t="shared" si="321"/>
        <v>2000</v>
      </c>
      <c r="F1126" s="126">
        <v>2000</v>
      </c>
      <c r="G1126" s="126"/>
      <c r="H1126" s="126">
        <f t="shared" si="322"/>
        <v>2000</v>
      </c>
      <c r="I1126" s="126">
        <f t="shared" si="305"/>
        <v>100</v>
      </c>
      <c r="J1126" s="126">
        <f t="shared" si="304"/>
        <v>100</v>
      </c>
    </row>
    <row r="1127" spans="1:10" s="11" customFormat="1">
      <c r="A1127" s="41" t="s">
        <v>346</v>
      </c>
      <c r="B1127" s="34" t="s">
        <v>123</v>
      </c>
      <c r="C1127" s="124">
        <v>56000</v>
      </c>
      <c r="D1127" s="126"/>
      <c r="E1127" s="126">
        <f t="shared" si="321"/>
        <v>56000</v>
      </c>
      <c r="F1127" s="126">
        <v>53208.800000000003</v>
      </c>
      <c r="G1127" s="126"/>
      <c r="H1127" s="126">
        <f>SUM(F1127:G1127)</f>
        <v>53208.800000000003</v>
      </c>
      <c r="I1127" s="126">
        <f t="shared" si="305"/>
        <v>95.015714285714296</v>
      </c>
      <c r="J1127" s="126">
        <f t="shared" si="304"/>
        <v>95.015714285714296</v>
      </c>
    </row>
    <row r="1128" spans="1:10" s="11" customFormat="1" ht="4.5" customHeight="1">
      <c r="A1128" s="36"/>
      <c r="B1128" s="34"/>
      <c r="C1128" s="124"/>
      <c r="D1128" s="125"/>
      <c r="E1128" s="126"/>
      <c r="F1128" s="124"/>
      <c r="G1128" s="125"/>
      <c r="H1128" s="126"/>
      <c r="I1128" s="126" t="str">
        <f t="shared" si="305"/>
        <v/>
      </c>
      <c r="J1128" s="126" t="str">
        <f t="shared" ref="J1128:J1190" si="323">IF(E1128&lt;&gt;0,IF(H1128&lt;&gt;0,H1128/E1128*100,""),"")</f>
        <v/>
      </c>
    </row>
    <row r="1129" spans="1:10" s="11" customFormat="1" ht="12.75">
      <c r="A1129" s="47" t="s">
        <v>717</v>
      </c>
      <c r="B1129" s="50" t="s">
        <v>242</v>
      </c>
      <c r="C1129" s="123">
        <f>SUM(C1131:C1137)</f>
        <v>7177490</v>
      </c>
      <c r="D1129" s="123">
        <f>SUM(D1131:D1136)</f>
        <v>0</v>
      </c>
      <c r="E1129" s="123">
        <f>SUM(C1129:D1129)</f>
        <v>7177490</v>
      </c>
      <c r="F1129" s="123">
        <f>SUM(F1131:F1137)</f>
        <v>7157932.7599999998</v>
      </c>
      <c r="G1129" s="123">
        <f>SUM(G1131:G1136)</f>
        <v>0</v>
      </c>
      <c r="H1129" s="123">
        <f t="shared" ref="H1129:H1135" si="324">SUM(F1129:G1129)</f>
        <v>7157932.7599999998</v>
      </c>
      <c r="I1129" s="123">
        <f t="shared" ref="I1129:I1191" si="325">IF(C1129&lt;&gt;0,IF(F1129&lt;&gt;0,F1129/C1129*100,""),"")</f>
        <v>99.727519787558037</v>
      </c>
      <c r="J1129" s="123">
        <f t="shared" si="323"/>
        <v>99.727519787558037</v>
      </c>
    </row>
    <row r="1130" spans="1:10" s="11" customFormat="1">
      <c r="A1130" s="36" t="s">
        <v>244</v>
      </c>
      <c r="B1130" s="111"/>
      <c r="C1130" s="126">
        <f>SUM(C1131:C1136)</f>
        <v>7117490</v>
      </c>
      <c r="D1130" s="125"/>
      <c r="E1130" s="126">
        <f>SUM(C1130:D1130)</f>
        <v>7117490</v>
      </c>
      <c r="F1130" s="126">
        <f>SUM(F1131:F1136)</f>
        <v>7098332.7599999998</v>
      </c>
      <c r="G1130" s="125"/>
      <c r="H1130" s="126">
        <f t="shared" si="324"/>
        <v>7098332.7599999998</v>
      </c>
      <c r="I1130" s="126">
        <f t="shared" si="325"/>
        <v>99.730842754959951</v>
      </c>
      <c r="J1130" s="126">
        <f t="shared" si="323"/>
        <v>99.730842754959951</v>
      </c>
    </row>
    <row r="1131" spans="1:10" s="11" customFormat="1">
      <c r="A1131" s="36" t="s">
        <v>152</v>
      </c>
      <c r="B1131" s="34" t="s">
        <v>390</v>
      </c>
      <c r="C1131" s="124">
        <v>6694235</v>
      </c>
      <c r="D1131" s="126"/>
      <c r="E1131" s="126">
        <f>SUM(C1131:D1131)</f>
        <v>6694235</v>
      </c>
      <c r="F1131" s="126">
        <v>6675136.5499999998</v>
      </c>
      <c r="G1131" s="126"/>
      <c r="H1131" s="126">
        <f t="shared" si="324"/>
        <v>6675136.5499999998</v>
      </c>
      <c r="I1131" s="126">
        <f t="shared" si="325"/>
        <v>99.71470302431868</v>
      </c>
      <c r="J1131" s="126">
        <f t="shared" si="323"/>
        <v>99.71470302431868</v>
      </c>
    </row>
    <row r="1132" spans="1:10" s="11" customFormat="1">
      <c r="A1132" s="176" t="s">
        <v>970</v>
      </c>
      <c r="B1132" s="175" t="s">
        <v>968</v>
      </c>
      <c r="C1132" s="124">
        <v>13900</v>
      </c>
      <c r="D1132" s="126"/>
      <c r="E1132" s="126">
        <f t="shared" ref="E1132:E1137" si="326">SUM(C1132:D1132)</f>
        <v>13900</v>
      </c>
      <c r="F1132" s="126">
        <v>13846.96</v>
      </c>
      <c r="G1132" s="126"/>
      <c r="H1132" s="126">
        <f t="shared" si="324"/>
        <v>13846.96</v>
      </c>
      <c r="I1132" s="126">
        <f t="shared" si="325"/>
        <v>99.618417266187038</v>
      </c>
      <c r="J1132" s="126">
        <f t="shared" si="323"/>
        <v>99.618417266187038</v>
      </c>
    </row>
    <row r="1133" spans="1:10" s="11" customFormat="1">
      <c r="A1133" s="176" t="s">
        <v>330</v>
      </c>
      <c r="B1133" s="175" t="s">
        <v>388</v>
      </c>
      <c r="C1133" s="124">
        <v>15000</v>
      </c>
      <c r="D1133" s="126"/>
      <c r="E1133" s="126">
        <f t="shared" si="326"/>
        <v>15000</v>
      </c>
      <c r="F1133" s="126">
        <v>15000</v>
      </c>
      <c r="G1133" s="126"/>
      <c r="H1133" s="126">
        <f t="shared" si="324"/>
        <v>15000</v>
      </c>
      <c r="I1133" s="126">
        <f t="shared" si="325"/>
        <v>100</v>
      </c>
      <c r="J1133" s="126">
        <f t="shared" si="323"/>
        <v>100</v>
      </c>
    </row>
    <row r="1134" spans="1:10" s="11" customFormat="1">
      <c r="A1134" s="36" t="s">
        <v>619</v>
      </c>
      <c r="B1134" s="34" t="s">
        <v>618</v>
      </c>
      <c r="C1134" s="124">
        <v>2000</v>
      </c>
      <c r="D1134" s="126"/>
      <c r="E1134" s="126">
        <f t="shared" si="326"/>
        <v>2000</v>
      </c>
      <c r="F1134" s="126">
        <v>2000</v>
      </c>
      <c r="G1134" s="126"/>
      <c r="H1134" s="126">
        <f t="shared" si="324"/>
        <v>2000</v>
      </c>
      <c r="I1134" s="126">
        <f t="shared" si="325"/>
        <v>100</v>
      </c>
      <c r="J1134" s="126">
        <f t="shared" si="323"/>
        <v>100</v>
      </c>
    </row>
    <row r="1135" spans="1:10" s="11" customFormat="1">
      <c r="A1135" s="36" t="s">
        <v>907</v>
      </c>
      <c r="B1135" s="34" t="s">
        <v>591</v>
      </c>
      <c r="C1135" s="124">
        <v>6000</v>
      </c>
      <c r="D1135" s="126"/>
      <c r="E1135" s="126">
        <f t="shared" si="326"/>
        <v>6000</v>
      </c>
      <c r="F1135" s="126">
        <v>6000</v>
      </c>
      <c r="G1135" s="126"/>
      <c r="H1135" s="126">
        <f t="shared" si="324"/>
        <v>6000</v>
      </c>
      <c r="I1135" s="126">
        <f t="shared" si="325"/>
        <v>100</v>
      </c>
      <c r="J1135" s="126">
        <f t="shared" si="323"/>
        <v>100</v>
      </c>
    </row>
    <row r="1136" spans="1:10" s="11" customFormat="1">
      <c r="A1136" s="41" t="s">
        <v>346</v>
      </c>
      <c r="B1136" s="34" t="s">
        <v>123</v>
      </c>
      <c r="C1136" s="124">
        <v>386355</v>
      </c>
      <c r="D1136" s="126"/>
      <c r="E1136" s="126">
        <f t="shared" si="326"/>
        <v>386355</v>
      </c>
      <c r="F1136" s="126">
        <v>386349.25</v>
      </c>
      <c r="G1136" s="126"/>
      <c r="H1136" s="126">
        <f>SUM(F1136:G1136)</f>
        <v>386349.25</v>
      </c>
      <c r="I1136" s="126">
        <f t="shared" si="325"/>
        <v>99.998511731438697</v>
      </c>
      <c r="J1136" s="126">
        <f t="shared" si="323"/>
        <v>99.998511731438697</v>
      </c>
    </row>
    <row r="1137" spans="1:10" s="11" customFormat="1">
      <c r="A1137" s="314" t="s">
        <v>763</v>
      </c>
      <c r="B1137" s="222" t="s">
        <v>124</v>
      </c>
      <c r="C1137" s="327">
        <v>60000</v>
      </c>
      <c r="D1137" s="331"/>
      <c r="E1137" s="331">
        <f t="shared" si="326"/>
        <v>60000</v>
      </c>
      <c r="F1137" s="331">
        <v>59600</v>
      </c>
      <c r="G1137" s="331"/>
      <c r="H1137" s="331">
        <f>SUM(F1137:G1137)</f>
        <v>59600</v>
      </c>
      <c r="I1137" s="331">
        <f t="shared" si="325"/>
        <v>99.333333333333329</v>
      </c>
      <c r="J1137" s="331">
        <f t="shared" si="323"/>
        <v>99.333333333333329</v>
      </c>
    </row>
    <row r="1138" spans="1:10" s="11" customFormat="1" ht="6" customHeight="1">
      <c r="A1138" s="55"/>
      <c r="B1138" s="56"/>
      <c r="C1138" s="125"/>
      <c r="D1138" s="125"/>
      <c r="E1138" s="125"/>
      <c r="F1138" s="125"/>
      <c r="G1138" s="125"/>
      <c r="H1138" s="125"/>
      <c r="I1138" s="125" t="str">
        <f t="shared" si="325"/>
        <v/>
      </c>
      <c r="J1138" s="125" t="str">
        <f t="shared" si="323"/>
        <v/>
      </c>
    </row>
    <row r="1139" spans="1:10" s="11" customFormat="1" ht="12.75">
      <c r="A1139" s="47" t="s">
        <v>400</v>
      </c>
      <c r="B1139" s="50" t="s">
        <v>242</v>
      </c>
      <c r="C1139" s="123">
        <f>SUM(C1141:C1149)</f>
        <v>11075495</v>
      </c>
      <c r="D1139" s="123">
        <f>SUM(D1141:D1149)</f>
        <v>0</v>
      </c>
      <c r="E1139" s="123">
        <f t="shared" ref="E1139:E1148" si="327">SUM(C1139:D1139)</f>
        <v>11075495</v>
      </c>
      <c r="F1139" s="123">
        <f>SUM(F1141:F1149)</f>
        <v>10815021.140000001</v>
      </c>
      <c r="G1139" s="123">
        <f>SUM(G1141:G1149)</f>
        <v>0</v>
      </c>
      <c r="H1139" s="123">
        <f t="shared" ref="H1139:H1144" si="328">SUM(F1139:G1139)</f>
        <v>10815021.140000001</v>
      </c>
      <c r="I1139" s="123">
        <f t="shared" si="325"/>
        <v>97.648196672022337</v>
      </c>
      <c r="J1139" s="123">
        <f t="shared" si="323"/>
        <v>97.648196672022337</v>
      </c>
    </row>
    <row r="1140" spans="1:10" s="11" customFormat="1" hidden="1">
      <c r="A1140" s="41" t="s">
        <v>244</v>
      </c>
      <c r="B1140" s="111"/>
      <c r="C1140" s="124">
        <f>SUM(C1141:C1149)</f>
        <v>11075495</v>
      </c>
      <c r="D1140" s="125"/>
      <c r="E1140" s="126">
        <f t="shared" si="327"/>
        <v>11075495</v>
      </c>
      <c r="F1140" s="124">
        <f>SUM(F1141:F1149)</f>
        <v>10815021.140000001</v>
      </c>
      <c r="G1140" s="125"/>
      <c r="H1140" s="126">
        <f t="shared" si="328"/>
        <v>10815021.140000001</v>
      </c>
      <c r="I1140" s="126">
        <f t="shared" si="325"/>
        <v>97.648196672022337</v>
      </c>
      <c r="J1140" s="126">
        <f t="shared" si="323"/>
        <v>97.648196672022337</v>
      </c>
    </row>
    <row r="1141" spans="1:10" s="11" customFormat="1">
      <c r="A1141" s="36" t="s">
        <v>152</v>
      </c>
      <c r="B1141" s="34" t="s">
        <v>390</v>
      </c>
      <c r="C1141" s="124">
        <v>10722095</v>
      </c>
      <c r="D1141" s="124"/>
      <c r="E1141" s="126">
        <f t="shared" si="327"/>
        <v>10722095</v>
      </c>
      <c r="F1141" s="124">
        <v>10468028.300000001</v>
      </c>
      <c r="G1141" s="124"/>
      <c r="H1141" s="126">
        <f t="shared" si="328"/>
        <v>10468028.300000001</v>
      </c>
      <c r="I1141" s="126">
        <f t="shared" si="325"/>
        <v>97.630437894833051</v>
      </c>
      <c r="J1141" s="126">
        <f t="shared" si="323"/>
        <v>97.630437894833051</v>
      </c>
    </row>
    <row r="1142" spans="1:10" s="11" customFormat="1">
      <c r="A1142" s="36" t="s">
        <v>978</v>
      </c>
      <c r="B1142" s="34" t="s">
        <v>977</v>
      </c>
      <c r="C1142" s="124">
        <v>156170</v>
      </c>
      <c r="D1142" s="124"/>
      <c r="E1142" s="126">
        <f t="shared" si="327"/>
        <v>156170</v>
      </c>
      <c r="F1142" s="124">
        <v>152702.5</v>
      </c>
      <c r="G1142" s="124"/>
      <c r="H1142" s="126">
        <f t="shared" si="328"/>
        <v>152702.5</v>
      </c>
      <c r="I1142" s="126">
        <f t="shared" si="325"/>
        <v>97.779663187552018</v>
      </c>
      <c r="J1142" s="126">
        <f t="shared" si="323"/>
        <v>97.779663187552018</v>
      </c>
    </row>
    <row r="1143" spans="1:10" s="11" customFormat="1">
      <c r="A1143" s="36" t="s">
        <v>722</v>
      </c>
      <c r="B1143" s="34" t="s">
        <v>723</v>
      </c>
      <c r="C1143" s="124">
        <v>20300</v>
      </c>
      <c r="D1143" s="124"/>
      <c r="E1143" s="126">
        <f t="shared" si="327"/>
        <v>20300</v>
      </c>
      <c r="F1143" s="124">
        <v>19256.990000000002</v>
      </c>
      <c r="G1143" s="124"/>
      <c r="H1143" s="126">
        <f t="shared" si="328"/>
        <v>19256.990000000002</v>
      </c>
      <c r="I1143" s="126">
        <f t="shared" si="325"/>
        <v>94.862019704433507</v>
      </c>
      <c r="J1143" s="126">
        <f t="shared" si="323"/>
        <v>94.862019704433507</v>
      </c>
    </row>
    <row r="1144" spans="1:10" s="11" customFormat="1">
      <c r="A1144" s="176" t="s">
        <v>970</v>
      </c>
      <c r="B1144" s="175" t="s">
        <v>968</v>
      </c>
      <c r="C1144" s="124">
        <v>95800</v>
      </c>
      <c r="D1144" s="124"/>
      <c r="E1144" s="126">
        <f t="shared" si="327"/>
        <v>95800</v>
      </c>
      <c r="F1144" s="124">
        <v>95795.27</v>
      </c>
      <c r="G1144" s="124"/>
      <c r="H1144" s="126">
        <f t="shared" si="328"/>
        <v>95795.27</v>
      </c>
      <c r="I1144" s="126">
        <f t="shared" si="325"/>
        <v>99.995062630480163</v>
      </c>
      <c r="J1144" s="126">
        <f t="shared" si="323"/>
        <v>99.995062630480163</v>
      </c>
    </row>
    <row r="1145" spans="1:10" s="11" customFormat="1">
      <c r="A1145" s="176" t="s">
        <v>330</v>
      </c>
      <c r="B1145" s="175" t="s">
        <v>388</v>
      </c>
      <c r="C1145" s="124">
        <v>15000</v>
      </c>
      <c r="D1145" s="124"/>
      <c r="E1145" s="126">
        <f t="shared" si="327"/>
        <v>15000</v>
      </c>
      <c r="F1145" s="124">
        <v>15000</v>
      </c>
      <c r="G1145" s="124"/>
      <c r="H1145" s="126">
        <f t="shared" ref="H1145:H1154" si="329">SUM(F1145:G1145)</f>
        <v>15000</v>
      </c>
      <c r="I1145" s="126">
        <f t="shared" si="325"/>
        <v>100</v>
      </c>
      <c r="J1145" s="126">
        <f t="shared" si="323"/>
        <v>100</v>
      </c>
    </row>
    <row r="1146" spans="1:10" s="11" customFormat="1">
      <c r="A1146" s="36" t="s">
        <v>736</v>
      </c>
      <c r="B1146" s="34" t="s">
        <v>730</v>
      </c>
      <c r="C1146" s="124">
        <v>3130</v>
      </c>
      <c r="D1146" s="124"/>
      <c r="E1146" s="126">
        <f t="shared" si="327"/>
        <v>3130</v>
      </c>
      <c r="F1146" s="124">
        <v>2048.7399999999998</v>
      </c>
      <c r="G1146" s="124"/>
      <c r="H1146" s="126">
        <f t="shared" si="329"/>
        <v>2048.7399999999998</v>
      </c>
      <c r="I1146" s="126">
        <f t="shared" si="325"/>
        <v>65.454952076677301</v>
      </c>
      <c r="J1146" s="126">
        <f t="shared" si="323"/>
        <v>65.454952076677301</v>
      </c>
    </row>
    <row r="1147" spans="1:10" s="11" customFormat="1">
      <c r="A1147" s="36" t="s">
        <v>907</v>
      </c>
      <c r="B1147" s="34" t="s">
        <v>591</v>
      </c>
      <c r="C1147" s="124">
        <v>18000</v>
      </c>
      <c r="D1147" s="124"/>
      <c r="E1147" s="126">
        <f t="shared" si="327"/>
        <v>18000</v>
      </c>
      <c r="F1147" s="124">
        <v>18000</v>
      </c>
      <c r="G1147" s="124"/>
      <c r="H1147" s="126">
        <f t="shared" si="329"/>
        <v>18000</v>
      </c>
      <c r="I1147" s="126">
        <f t="shared" si="325"/>
        <v>100</v>
      </c>
      <c r="J1147" s="126">
        <f t="shared" si="323"/>
        <v>100</v>
      </c>
    </row>
    <row r="1148" spans="1:10" s="3" customFormat="1">
      <c r="A1148" s="41" t="s">
        <v>619</v>
      </c>
      <c r="B1148" s="34" t="s">
        <v>618</v>
      </c>
      <c r="C1148" s="124">
        <v>26000</v>
      </c>
      <c r="D1148" s="126"/>
      <c r="E1148" s="126">
        <f t="shared" si="327"/>
        <v>26000</v>
      </c>
      <c r="F1148" s="126">
        <v>25988.92</v>
      </c>
      <c r="G1148" s="126"/>
      <c r="H1148" s="126">
        <f t="shared" si="329"/>
        <v>25988.92</v>
      </c>
      <c r="I1148" s="126">
        <f t="shared" si="325"/>
        <v>99.957384615384598</v>
      </c>
      <c r="J1148" s="126">
        <f t="shared" si="323"/>
        <v>99.957384615384598</v>
      </c>
    </row>
    <row r="1149" spans="1:10" s="3" customFormat="1">
      <c r="A1149" s="36" t="s">
        <v>346</v>
      </c>
      <c r="B1149" s="34" t="s">
        <v>123</v>
      </c>
      <c r="C1149" s="124">
        <v>19000</v>
      </c>
      <c r="D1149" s="126"/>
      <c r="E1149" s="126">
        <f>SUM(C1149:D1149)</f>
        <v>19000</v>
      </c>
      <c r="F1149" s="126">
        <v>18200.419999999998</v>
      </c>
      <c r="G1149" s="126"/>
      <c r="H1149" s="126">
        <f t="shared" si="329"/>
        <v>18200.419999999998</v>
      </c>
      <c r="I1149" s="126">
        <f t="shared" si="325"/>
        <v>95.791684210526313</v>
      </c>
      <c r="J1149" s="126">
        <f t="shared" si="323"/>
        <v>95.791684210526313</v>
      </c>
    </row>
    <row r="1150" spans="1:10" s="3" customFormat="1" ht="6" customHeight="1">
      <c r="A1150" s="36"/>
      <c r="B1150" s="34"/>
      <c r="C1150" s="126"/>
      <c r="D1150" s="126"/>
      <c r="E1150" s="126">
        <f t="shared" ref="E1150:E1159" si="330">SUM(C1150:D1150)</f>
        <v>0</v>
      </c>
      <c r="F1150" s="126"/>
      <c r="G1150" s="126"/>
      <c r="H1150" s="126">
        <f t="shared" si="329"/>
        <v>0</v>
      </c>
      <c r="I1150" s="126" t="str">
        <f t="shared" si="325"/>
        <v/>
      </c>
      <c r="J1150" s="126" t="str">
        <f t="shared" si="323"/>
        <v/>
      </c>
    </row>
    <row r="1151" spans="1:10" s="11" customFormat="1" ht="12.75">
      <c r="A1151" s="47" t="s">
        <v>361</v>
      </c>
      <c r="B1151" s="50" t="s">
        <v>242</v>
      </c>
      <c r="C1151" s="123">
        <f>SUM(C1153:C1160)</f>
        <v>7129591</v>
      </c>
      <c r="D1151" s="123">
        <f>SUM(D1153:D1160)</f>
        <v>0</v>
      </c>
      <c r="E1151" s="123">
        <f t="shared" si="330"/>
        <v>7129591</v>
      </c>
      <c r="F1151" s="123">
        <f>SUM(F1153:F1160)</f>
        <v>6991724.9800000004</v>
      </c>
      <c r="G1151" s="123">
        <f>SUM(G1153:G1160)</f>
        <v>0</v>
      </c>
      <c r="H1151" s="123">
        <f t="shared" si="329"/>
        <v>6991724.9800000004</v>
      </c>
      <c r="I1151" s="123">
        <f t="shared" si="325"/>
        <v>98.06628430719239</v>
      </c>
      <c r="J1151" s="123">
        <f t="shared" si="323"/>
        <v>98.06628430719239</v>
      </c>
    </row>
    <row r="1152" spans="1:10" s="11" customFormat="1" hidden="1">
      <c r="A1152" s="41" t="s">
        <v>244</v>
      </c>
      <c r="B1152" s="111"/>
      <c r="C1152" s="124">
        <f>SUM(C1153:C1160)</f>
        <v>7129591</v>
      </c>
      <c r="D1152" s="125"/>
      <c r="E1152" s="126">
        <f t="shared" si="330"/>
        <v>7129591</v>
      </c>
      <c r="F1152" s="124">
        <f>SUM(F1153:F1160)</f>
        <v>6991724.9800000004</v>
      </c>
      <c r="G1152" s="125"/>
      <c r="H1152" s="126">
        <f t="shared" si="329"/>
        <v>6991724.9800000004</v>
      </c>
      <c r="I1152" s="126">
        <f t="shared" si="325"/>
        <v>98.06628430719239</v>
      </c>
      <c r="J1152" s="126">
        <f t="shared" si="323"/>
        <v>98.06628430719239</v>
      </c>
    </row>
    <row r="1153" spans="1:10" s="11" customFormat="1">
      <c r="A1153" s="36" t="s">
        <v>152</v>
      </c>
      <c r="B1153" s="34" t="s">
        <v>390</v>
      </c>
      <c r="C1153" s="124">
        <v>6489181</v>
      </c>
      <c r="D1153" s="124"/>
      <c r="E1153" s="126">
        <f t="shared" si="330"/>
        <v>6489181</v>
      </c>
      <c r="F1153" s="124">
        <v>6391236.0999999996</v>
      </c>
      <c r="G1153" s="124"/>
      <c r="H1153" s="126">
        <f t="shared" si="329"/>
        <v>6391236.0999999996</v>
      </c>
      <c r="I1153" s="126">
        <f t="shared" si="325"/>
        <v>98.490643118137712</v>
      </c>
      <c r="J1153" s="126">
        <f t="shared" si="323"/>
        <v>98.490643118137712</v>
      </c>
    </row>
    <row r="1154" spans="1:10" s="11" customFormat="1">
      <c r="A1154" s="176" t="s">
        <v>970</v>
      </c>
      <c r="B1154" s="175" t="s">
        <v>968</v>
      </c>
      <c r="C1154" s="124">
        <v>96000</v>
      </c>
      <c r="D1154" s="124"/>
      <c r="E1154" s="126">
        <f t="shared" si="330"/>
        <v>96000</v>
      </c>
      <c r="F1154" s="124">
        <v>96000</v>
      </c>
      <c r="G1154" s="124"/>
      <c r="H1154" s="126">
        <f t="shared" si="329"/>
        <v>96000</v>
      </c>
      <c r="I1154" s="126">
        <f t="shared" si="325"/>
        <v>100</v>
      </c>
      <c r="J1154" s="126">
        <f t="shared" si="323"/>
        <v>100</v>
      </c>
    </row>
    <row r="1155" spans="1:10" s="11" customFormat="1">
      <c r="A1155" s="36" t="s">
        <v>330</v>
      </c>
      <c r="B1155" s="34" t="s">
        <v>388</v>
      </c>
      <c r="C1155" s="124">
        <v>15000</v>
      </c>
      <c r="D1155" s="124"/>
      <c r="E1155" s="126">
        <f t="shared" si="330"/>
        <v>15000</v>
      </c>
      <c r="F1155" s="124">
        <v>14994.45</v>
      </c>
      <c r="G1155" s="124"/>
      <c r="H1155" s="126">
        <f t="shared" ref="H1155:H1156" si="331">SUM(F1155:G1155)</f>
        <v>14994.45</v>
      </c>
      <c r="I1155" s="126">
        <f t="shared" ref="I1155:I1156" si="332">IF(C1155&lt;&gt;0,IF(F1155&lt;&gt;0,F1155/C1155*100,""),"")</f>
        <v>99.963000000000008</v>
      </c>
      <c r="J1155" s="126">
        <f t="shared" ref="J1155:J1156" si="333">IF(E1155&lt;&gt;0,IF(H1155&lt;&gt;0,H1155/E1155*100,""),"")</f>
        <v>99.963000000000008</v>
      </c>
    </row>
    <row r="1156" spans="1:10" s="11" customFormat="1">
      <c r="A1156" s="176" t="s">
        <v>921</v>
      </c>
      <c r="B1156" s="175" t="s">
        <v>918</v>
      </c>
      <c r="C1156" s="124">
        <v>3900</v>
      </c>
      <c r="D1156" s="124"/>
      <c r="E1156" s="126">
        <f t="shared" si="330"/>
        <v>3900</v>
      </c>
      <c r="F1156" s="124">
        <v>3876.16</v>
      </c>
      <c r="G1156" s="124"/>
      <c r="H1156" s="126">
        <f t="shared" si="331"/>
        <v>3876.16</v>
      </c>
      <c r="I1156" s="126">
        <f t="shared" si="332"/>
        <v>99.38871794871794</v>
      </c>
      <c r="J1156" s="126">
        <f t="shared" si="333"/>
        <v>99.38871794871794</v>
      </c>
    </row>
    <row r="1157" spans="1:10" s="3" customFormat="1">
      <c r="A1157" s="36" t="s">
        <v>720</v>
      </c>
      <c r="B1157" s="34" t="s">
        <v>721</v>
      </c>
      <c r="C1157" s="124">
        <v>17390</v>
      </c>
      <c r="D1157" s="126"/>
      <c r="E1157" s="126">
        <f t="shared" si="330"/>
        <v>17390</v>
      </c>
      <c r="F1157" s="126">
        <v>16335.28</v>
      </c>
      <c r="G1157" s="126"/>
      <c r="H1157" s="126">
        <f>SUM(F1157:G1157)</f>
        <v>16335.28</v>
      </c>
      <c r="I1157" s="126">
        <f t="shared" si="325"/>
        <v>93.934905117883844</v>
      </c>
      <c r="J1157" s="126">
        <f t="shared" si="323"/>
        <v>93.934905117883844</v>
      </c>
    </row>
    <row r="1158" spans="1:10" s="11" customFormat="1">
      <c r="A1158" s="36" t="s">
        <v>909</v>
      </c>
      <c r="B1158" s="34" t="s">
        <v>896</v>
      </c>
      <c r="C1158" s="124">
        <v>309120</v>
      </c>
      <c r="D1158" s="124"/>
      <c r="E1158" s="126">
        <f t="shared" si="330"/>
        <v>309120</v>
      </c>
      <c r="F1158" s="124">
        <v>270502.8</v>
      </c>
      <c r="G1158" s="124"/>
      <c r="H1158" s="126">
        <f>SUM(F1158:G1158)</f>
        <v>270502.8</v>
      </c>
      <c r="I1158" s="126">
        <f t="shared" si="325"/>
        <v>87.50737577639751</v>
      </c>
      <c r="J1158" s="126">
        <f t="shared" si="323"/>
        <v>87.50737577639751</v>
      </c>
    </row>
    <row r="1159" spans="1:10" s="11" customFormat="1">
      <c r="A1159" s="36" t="s">
        <v>907</v>
      </c>
      <c r="B1159" s="34" t="s">
        <v>591</v>
      </c>
      <c r="C1159" s="124">
        <v>12000</v>
      </c>
      <c r="D1159" s="124"/>
      <c r="E1159" s="126">
        <f t="shared" si="330"/>
        <v>12000</v>
      </c>
      <c r="F1159" s="124">
        <v>11780.19</v>
      </c>
      <c r="G1159" s="124"/>
      <c r="H1159" s="126">
        <f>SUM(F1159:G1159)</f>
        <v>11780.19</v>
      </c>
      <c r="I1159" s="126">
        <f t="shared" si="325"/>
        <v>98.16825</v>
      </c>
      <c r="J1159" s="126">
        <f t="shared" si="323"/>
        <v>98.16825</v>
      </c>
    </row>
    <row r="1160" spans="1:10" s="3" customFormat="1">
      <c r="A1160" s="36" t="s">
        <v>346</v>
      </c>
      <c r="B1160" s="34" t="s">
        <v>123</v>
      </c>
      <c r="C1160" s="124">
        <v>187000</v>
      </c>
      <c r="D1160" s="126"/>
      <c r="E1160" s="126">
        <f>SUM(C1160:D1160)</f>
        <v>187000</v>
      </c>
      <c r="F1160" s="126">
        <v>187000</v>
      </c>
      <c r="G1160" s="126"/>
      <c r="H1160" s="126">
        <f>SUM(F1160:G1160)</f>
        <v>187000</v>
      </c>
      <c r="I1160" s="126">
        <f t="shared" si="325"/>
        <v>100</v>
      </c>
      <c r="J1160" s="126">
        <f t="shared" si="323"/>
        <v>100</v>
      </c>
    </row>
    <row r="1161" spans="1:10" s="3" customFormat="1" ht="6" customHeight="1">
      <c r="A1161" s="36"/>
      <c r="B1161" s="34"/>
      <c r="C1161" s="126"/>
      <c r="D1161" s="126"/>
      <c r="E1161" s="126"/>
      <c r="F1161" s="126"/>
      <c r="G1161" s="126"/>
      <c r="H1161" s="126"/>
      <c r="I1161" s="126" t="str">
        <f t="shared" si="325"/>
        <v/>
      </c>
      <c r="J1161" s="126" t="str">
        <f t="shared" si="323"/>
        <v/>
      </c>
    </row>
    <row r="1162" spans="1:10" s="3" customFormat="1" ht="12.75">
      <c r="A1162" s="47" t="s">
        <v>356</v>
      </c>
      <c r="B1162" s="50" t="s">
        <v>242</v>
      </c>
      <c r="C1162" s="123">
        <f>SUM(C1164:C1173)</f>
        <v>9913235</v>
      </c>
      <c r="D1162" s="123">
        <f>SUM(D1164:D1173)</f>
        <v>0</v>
      </c>
      <c r="E1162" s="123">
        <f t="shared" ref="E1162:E1172" si="334">SUM(C1162:D1162)</f>
        <v>9913235</v>
      </c>
      <c r="F1162" s="123">
        <f>SUM(F1164:F1173)</f>
        <v>9823011.3499999996</v>
      </c>
      <c r="G1162" s="123">
        <f>SUM(G1164:G1173)</f>
        <v>0</v>
      </c>
      <c r="H1162" s="123">
        <f>SUM(F1162:G1162)</f>
        <v>9823011.3499999996</v>
      </c>
      <c r="I1162" s="123">
        <f t="shared" si="325"/>
        <v>99.089866728671311</v>
      </c>
      <c r="J1162" s="123">
        <f t="shared" si="323"/>
        <v>99.089866728671311</v>
      </c>
    </row>
    <row r="1163" spans="1:10" s="3" customFormat="1" hidden="1">
      <c r="A1163" s="41" t="s">
        <v>244</v>
      </c>
      <c r="B1163" s="40"/>
      <c r="C1163" s="126">
        <f>SUM(C1164:C1173)</f>
        <v>9913235</v>
      </c>
      <c r="D1163" s="126"/>
      <c r="E1163" s="126">
        <f t="shared" si="334"/>
        <v>9913235</v>
      </c>
      <c r="F1163" s="126">
        <f>SUM(F1164:F1173)</f>
        <v>9823011.3499999996</v>
      </c>
      <c r="G1163" s="126"/>
      <c r="H1163" s="126">
        <f>SUM(F1163:G1163)</f>
        <v>9823011.3499999996</v>
      </c>
      <c r="I1163" s="126">
        <f t="shared" si="325"/>
        <v>99.089866728671311</v>
      </c>
      <c r="J1163" s="126">
        <f t="shared" si="323"/>
        <v>99.089866728671311</v>
      </c>
    </row>
    <row r="1164" spans="1:10" s="3" customFormat="1">
      <c r="A1164" s="36" t="s">
        <v>152</v>
      </c>
      <c r="B1164" s="34" t="s">
        <v>390</v>
      </c>
      <c r="C1164" s="124">
        <v>9083185</v>
      </c>
      <c r="D1164" s="124"/>
      <c r="E1164" s="126">
        <f t="shared" si="334"/>
        <v>9083185</v>
      </c>
      <c r="F1164" s="124">
        <v>9021782.3499999996</v>
      </c>
      <c r="G1164" s="124"/>
      <c r="H1164" s="126">
        <f>SUM(F1164:G1164)</f>
        <v>9021782.3499999996</v>
      </c>
      <c r="I1164" s="126">
        <f t="shared" si="325"/>
        <v>99.323996483612291</v>
      </c>
      <c r="J1164" s="126">
        <f t="shared" si="323"/>
        <v>99.323996483612291</v>
      </c>
    </row>
    <row r="1165" spans="1:10" s="3" customFormat="1">
      <c r="A1165" s="36" t="s">
        <v>720</v>
      </c>
      <c r="B1165" s="34" t="s">
        <v>721</v>
      </c>
      <c r="C1165" s="124">
        <v>7480</v>
      </c>
      <c r="D1165" s="124"/>
      <c r="E1165" s="126">
        <f t="shared" si="334"/>
        <v>7480</v>
      </c>
      <c r="F1165" s="124">
        <v>7390.33</v>
      </c>
      <c r="G1165" s="124"/>
      <c r="H1165" s="126">
        <f t="shared" ref="H1165:H1173" si="335">SUM(F1165:G1165)</f>
        <v>7390.33</v>
      </c>
      <c r="I1165" s="126">
        <f t="shared" si="325"/>
        <v>98.80120320855616</v>
      </c>
      <c r="J1165" s="126">
        <f t="shared" si="323"/>
        <v>98.80120320855616</v>
      </c>
    </row>
    <row r="1166" spans="1:10" s="3" customFormat="1" ht="12.75" customHeight="1">
      <c r="A1166" s="36" t="s">
        <v>718</v>
      </c>
      <c r="B1166" s="34" t="s">
        <v>719</v>
      </c>
      <c r="C1166" s="124">
        <v>7700</v>
      </c>
      <c r="D1166" s="124"/>
      <c r="E1166" s="126">
        <f t="shared" si="334"/>
        <v>7700</v>
      </c>
      <c r="F1166" s="124">
        <v>7265.79</v>
      </c>
      <c r="G1166" s="124"/>
      <c r="H1166" s="126">
        <f t="shared" si="335"/>
        <v>7265.79</v>
      </c>
      <c r="I1166" s="126">
        <f t="shared" si="325"/>
        <v>94.36090909090909</v>
      </c>
      <c r="J1166" s="126">
        <f t="shared" si="323"/>
        <v>94.36090909090909</v>
      </c>
    </row>
    <row r="1167" spans="1:10" s="3" customFormat="1" ht="12.75" customHeight="1">
      <c r="A1167" s="176" t="s">
        <v>921</v>
      </c>
      <c r="B1167" s="175" t="s">
        <v>918</v>
      </c>
      <c r="C1167" s="124">
        <v>1770</v>
      </c>
      <c r="D1167" s="124"/>
      <c r="E1167" s="126">
        <f t="shared" si="334"/>
        <v>1770</v>
      </c>
      <c r="F1167" s="124">
        <v>1700.47</v>
      </c>
      <c r="G1167" s="124"/>
      <c r="H1167" s="126">
        <f t="shared" si="335"/>
        <v>1700.47</v>
      </c>
      <c r="I1167" s="126">
        <f t="shared" si="325"/>
        <v>96.071751412429379</v>
      </c>
      <c r="J1167" s="126">
        <f t="shared" si="323"/>
        <v>96.071751412429379</v>
      </c>
    </row>
    <row r="1168" spans="1:10" s="3" customFormat="1" ht="12.75" customHeight="1">
      <c r="A1168" s="176" t="s">
        <v>970</v>
      </c>
      <c r="B1168" s="175" t="s">
        <v>968</v>
      </c>
      <c r="C1168" s="124">
        <v>86000</v>
      </c>
      <c r="D1168" s="124"/>
      <c r="E1168" s="126">
        <f t="shared" si="334"/>
        <v>86000</v>
      </c>
      <c r="F1168" s="124">
        <v>85979.7</v>
      </c>
      <c r="G1168" s="124"/>
      <c r="H1168" s="126">
        <f t="shared" si="335"/>
        <v>85979.7</v>
      </c>
      <c r="I1168" s="126">
        <f t="shared" si="325"/>
        <v>99.976395348837215</v>
      </c>
      <c r="J1168" s="126">
        <f t="shared" si="323"/>
        <v>99.976395348837215</v>
      </c>
    </row>
    <row r="1169" spans="1:10" s="3" customFormat="1">
      <c r="A1169" s="176" t="s">
        <v>908</v>
      </c>
      <c r="B1169" s="175" t="s">
        <v>896</v>
      </c>
      <c r="C1169" s="124">
        <v>340000</v>
      </c>
      <c r="D1169" s="124"/>
      <c r="E1169" s="126">
        <f t="shared" si="334"/>
        <v>340000</v>
      </c>
      <c r="F1169" s="124">
        <v>312054.21999999997</v>
      </c>
      <c r="G1169" s="124"/>
      <c r="H1169" s="126">
        <f t="shared" si="335"/>
        <v>312054.21999999997</v>
      </c>
      <c r="I1169" s="126">
        <f t="shared" si="325"/>
        <v>91.78065294117647</v>
      </c>
      <c r="J1169" s="126">
        <f t="shared" si="323"/>
        <v>91.78065294117647</v>
      </c>
    </row>
    <row r="1170" spans="1:10" s="3" customFormat="1">
      <c r="A1170" s="36" t="s">
        <v>994</v>
      </c>
      <c r="B1170" s="34" t="s">
        <v>830</v>
      </c>
      <c r="C1170" s="124">
        <v>3500</v>
      </c>
      <c r="D1170" s="124"/>
      <c r="E1170" s="126">
        <f t="shared" si="334"/>
        <v>3500</v>
      </c>
      <c r="F1170" s="124">
        <v>3244.1</v>
      </c>
      <c r="G1170" s="124"/>
      <c r="H1170" s="126">
        <f t="shared" si="335"/>
        <v>3244.1</v>
      </c>
      <c r="I1170" s="126">
        <f t="shared" si="325"/>
        <v>92.688571428571436</v>
      </c>
      <c r="J1170" s="126">
        <f t="shared" si="323"/>
        <v>92.688571428571436</v>
      </c>
    </row>
    <row r="1171" spans="1:10">
      <c r="A1171" s="36" t="s">
        <v>330</v>
      </c>
      <c r="B1171" s="34" t="s">
        <v>388</v>
      </c>
      <c r="C1171" s="144">
        <v>162600</v>
      </c>
      <c r="D1171" s="138"/>
      <c r="E1171" s="126">
        <f t="shared" si="334"/>
        <v>162600</v>
      </c>
      <c r="F1171" s="138">
        <v>162600</v>
      </c>
      <c r="G1171" s="138"/>
      <c r="H1171" s="126">
        <f t="shared" si="335"/>
        <v>162600</v>
      </c>
      <c r="I1171" s="126">
        <f t="shared" si="325"/>
        <v>100</v>
      </c>
      <c r="J1171" s="126">
        <f t="shared" si="323"/>
        <v>100</v>
      </c>
    </row>
    <row r="1172" spans="1:10">
      <c r="A1172" s="36" t="s">
        <v>907</v>
      </c>
      <c r="B1172" s="34" t="s">
        <v>591</v>
      </c>
      <c r="C1172" s="124">
        <v>6000</v>
      </c>
      <c r="D1172" s="139"/>
      <c r="E1172" s="126">
        <f t="shared" si="334"/>
        <v>6000</v>
      </c>
      <c r="F1172" s="139">
        <v>5996.9</v>
      </c>
      <c r="G1172" s="139"/>
      <c r="H1172" s="126">
        <f t="shared" si="335"/>
        <v>5996.9</v>
      </c>
      <c r="I1172" s="126">
        <f t="shared" si="325"/>
        <v>99.948333333333323</v>
      </c>
      <c r="J1172" s="126">
        <f t="shared" si="323"/>
        <v>99.948333333333323</v>
      </c>
    </row>
    <row r="1173" spans="1:10" s="3" customFormat="1">
      <c r="A1173" s="36" t="s">
        <v>346</v>
      </c>
      <c r="B1173" s="34" t="s">
        <v>123</v>
      </c>
      <c r="C1173" s="124">
        <v>215000</v>
      </c>
      <c r="D1173" s="126"/>
      <c r="E1173" s="126">
        <f>SUM(C1173:D1173)</f>
        <v>215000</v>
      </c>
      <c r="F1173" s="126">
        <v>214997.49</v>
      </c>
      <c r="G1173" s="126"/>
      <c r="H1173" s="126">
        <f t="shared" si="335"/>
        <v>214997.49</v>
      </c>
      <c r="I1173" s="126">
        <f t="shared" si="325"/>
        <v>99.998832558139526</v>
      </c>
      <c r="J1173" s="126">
        <f t="shared" si="323"/>
        <v>99.998832558139526</v>
      </c>
    </row>
    <row r="1174" spans="1:10" s="3" customFormat="1" ht="6" customHeight="1">
      <c r="A1174" s="36"/>
      <c r="B1174" s="34"/>
      <c r="C1174" s="126"/>
      <c r="D1174" s="126"/>
      <c r="E1174" s="126">
        <f t="shared" ref="E1174:E1184" si="336">SUM(C1174:D1174)</f>
        <v>0</v>
      </c>
      <c r="F1174" s="126"/>
      <c r="G1174" s="126"/>
      <c r="H1174" s="126">
        <f>SUM(F1174:G1174)</f>
        <v>0</v>
      </c>
      <c r="I1174" s="126" t="str">
        <f t="shared" si="325"/>
        <v/>
      </c>
      <c r="J1174" s="126" t="str">
        <f t="shared" si="323"/>
        <v/>
      </c>
    </row>
    <row r="1175" spans="1:10" s="11" customFormat="1" ht="12.75">
      <c r="A1175" s="47" t="s">
        <v>357</v>
      </c>
      <c r="B1175" s="50" t="s">
        <v>242</v>
      </c>
      <c r="C1175" s="123">
        <f>SUM(C1177:C1184)</f>
        <v>11766265</v>
      </c>
      <c r="D1175" s="123">
        <f>SUM(D1177:D1184)</f>
        <v>0</v>
      </c>
      <c r="E1175" s="123">
        <f t="shared" si="336"/>
        <v>11766265</v>
      </c>
      <c r="F1175" s="123">
        <f>SUM(F1177:F1184)</f>
        <v>11498400.739999998</v>
      </c>
      <c r="G1175" s="123">
        <f>SUM(G1177:G1184)</f>
        <v>0</v>
      </c>
      <c r="H1175" s="123">
        <f>SUM(F1175:G1175)</f>
        <v>11498400.739999998</v>
      </c>
      <c r="I1175" s="123">
        <f t="shared" si="325"/>
        <v>97.723455489061294</v>
      </c>
      <c r="J1175" s="123">
        <f t="shared" si="323"/>
        <v>97.723455489061294</v>
      </c>
    </row>
    <row r="1176" spans="1:10" s="11" customFormat="1" hidden="1">
      <c r="A1176" s="41" t="s">
        <v>244</v>
      </c>
      <c r="B1176" s="111"/>
      <c r="C1176" s="124">
        <f>SUM(C1177:C1184)</f>
        <v>11766265</v>
      </c>
      <c r="D1176" s="125"/>
      <c r="E1176" s="126">
        <f t="shared" si="336"/>
        <v>11766265</v>
      </c>
      <c r="F1176" s="124">
        <f>SUM(F1177:F1184)</f>
        <v>11498400.739999998</v>
      </c>
      <c r="G1176" s="125"/>
      <c r="H1176" s="126">
        <f>SUM(F1176:G1176)</f>
        <v>11498400.739999998</v>
      </c>
      <c r="I1176" s="126">
        <f t="shared" si="325"/>
        <v>97.723455489061294</v>
      </c>
      <c r="J1176" s="126">
        <f t="shared" si="323"/>
        <v>97.723455489061294</v>
      </c>
    </row>
    <row r="1177" spans="1:10" s="11" customFormat="1">
      <c r="A1177" s="36" t="s">
        <v>152</v>
      </c>
      <c r="B1177" s="34" t="s">
        <v>390</v>
      </c>
      <c r="C1177" s="124">
        <v>10710205</v>
      </c>
      <c r="D1177" s="124"/>
      <c r="E1177" s="126">
        <f t="shared" si="336"/>
        <v>10710205</v>
      </c>
      <c r="F1177" s="124">
        <f>10347416.45+335563.97</f>
        <v>10682980.42</v>
      </c>
      <c r="G1177" s="124"/>
      <c r="H1177" s="126">
        <f>SUM(F1177:G1177)</f>
        <v>10682980.42</v>
      </c>
      <c r="I1177" s="126">
        <f t="shared" si="325"/>
        <v>99.745807106399923</v>
      </c>
      <c r="J1177" s="126">
        <f t="shared" si="323"/>
        <v>99.745807106399923</v>
      </c>
    </row>
    <row r="1178" spans="1:10" s="11" customFormat="1">
      <c r="A1178" s="176" t="s">
        <v>970</v>
      </c>
      <c r="B1178" s="175" t="s">
        <v>968</v>
      </c>
      <c r="C1178" s="124">
        <v>99000</v>
      </c>
      <c r="D1178" s="124"/>
      <c r="E1178" s="126">
        <f t="shared" si="336"/>
        <v>99000</v>
      </c>
      <c r="F1178" s="124">
        <v>98907.65</v>
      </c>
      <c r="G1178" s="124"/>
      <c r="H1178" s="126">
        <f t="shared" ref="H1178:H1183" si="337">SUM(F1178:G1178)</f>
        <v>98907.65</v>
      </c>
      <c r="I1178" s="126">
        <f t="shared" si="325"/>
        <v>99.906717171717162</v>
      </c>
      <c r="J1178" s="126">
        <f t="shared" si="323"/>
        <v>99.906717171717162</v>
      </c>
    </row>
    <row r="1179" spans="1:10" s="11" customFormat="1">
      <c r="A1179" s="36" t="s">
        <v>720</v>
      </c>
      <c r="B1179" s="34" t="s">
        <v>721</v>
      </c>
      <c r="C1179" s="124">
        <v>26020</v>
      </c>
      <c r="D1179" s="124"/>
      <c r="E1179" s="126">
        <f t="shared" si="336"/>
        <v>26020</v>
      </c>
      <c r="F1179" s="124">
        <v>25965.279999999999</v>
      </c>
      <c r="G1179" s="124"/>
      <c r="H1179" s="126">
        <f t="shared" si="337"/>
        <v>25965.279999999999</v>
      </c>
      <c r="I1179" s="126">
        <f t="shared" si="325"/>
        <v>99.789700230591848</v>
      </c>
      <c r="J1179" s="126">
        <f t="shared" si="323"/>
        <v>99.789700230591848</v>
      </c>
    </row>
    <row r="1180" spans="1:10" s="11" customFormat="1" ht="12.75" customHeight="1">
      <c r="A1180" s="36" t="s">
        <v>718</v>
      </c>
      <c r="B1180" s="34" t="s">
        <v>719</v>
      </c>
      <c r="C1180" s="124">
        <v>16040</v>
      </c>
      <c r="D1180" s="124"/>
      <c r="E1180" s="126">
        <f t="shared" si="336"/>
        <v>16040</v>
      </c>
      <c r="F1180" s="124">
        <v>14344.2</v>
      </c>
      <c r="G1180" s="124"/>
      <c r="H1180" s="126">
        <f t="shared" si="337"/>
        <v>14344.2</v>
      </c>
      <c r="I1180" s="126">
        <f t="shared" si="325"/>
        <v>89.427680798004999</v>
      </c>
      <c r="J1180" s="126">
        <f t="shared" si="323"/>
        <v>89.427680798004999</v>
      </c>
    </row>
    <row r="1181" spans="1:10" s="3" customFormat="1">
      <c r="A1181" s="176" t="s">
        <v>908</v>
      </c>
      <c r="B1181" s="175" t="s">
        <v>896</v>
      </c>
      <c r="C1181" s="124">
        <v>505500</v>
      </c>
      <c r="D1181" s="124"/>
      <c r="E1181" s="126">
        <f t="shared" si="336"/>
        <v>505500</v>
      </c>
      <c r="F1181" s="124">
        <v>288402.25</v>
      </c>
      <c r="G1181" s="124"/>
      <c r="H1181" s="126">
        <f t="shared" si="337"/>
        <v>288402.25</v>
      </c>
      <c r="I1181" s="126">
        <f t="shared" si="325"/>
        <v>57.052868447082098</v>
      </c>
      <c r="J1181" s="126">
        <f t="shared" si="323"/>
        <v>57.052868447082098</v>
      </c>
    </row>
    <row r="1182" spans="1:10" s="11" customFormat="1">
      <c r="A1182" s="36" t="s">
        <v>1002</v>
      </c>
      <c r="B1182" s="34" t="s">
        <v>1001</v>
      </c>
      <c r="C1182" s="124">
        <v>175000</v>
      </c>
      <c r="D1182" s="124"/>
      <c r="E1182" s="126">
        <f t="shared" si="336"/>
        <v>175000</v>
      </c>
      <c r="F1182" s="124">
        <v>157475.94</v>
      </c>
      <c r="G1182" s="124"/>
      <c r="H1182" s="126">
        <f t="shared" si="337"/>
        <v>157475.94</v>
      </c>
      <c r="I1182" s="126">
        <f t="shared" si="325"/>
        <v>89.986251428571435</v>
      </c>
      <c r="J1182" s="126">
        <f t="shared" si="323"/>
        <v>89.986251428571435</v>
      </c>
    </row>
    <row r="1183" spans="1:10" s="11" customFormat="1">
      <c r="A1183" s="41" t="s">
        <v>619</v>
      </c>
      <c r="B1183" s="34" t="s">
        <v>618</v>
      </c>
      <c r="C1183" s="124">
        <v>4000</v>
      </c>
      <c r="D1183" s="124"/>
      <c r="E1183" s="126">
        <f>SUM(C1183:D1183)</f>
        <v>4000</v>
      </c>
      <c r="F1183" s="124">
        <v>4000</v>
      </c>
      <c r="G1183" s="124"/>
      <c r="H1183" s="126">
        <f t="shared" si="337"/>
        <v>4000</v>
      </c>
      <c r="I1183" s="126">
        <f t="shared" si="325"/>
        <v>100</v>
      </c>
      <c r="J1183" s="126">
        <f t="shared" si="323"/>
        <v>100</v>
      </c>
    </row>
    <row r="1184" spans="1:10" s="11" customFormat="1">
      <c r="A1184" s="36" t="s">
        <v>346</v>
      </c>
      <c r="B1184" s="34" t="s">
        <v>123</v>
      </c>
      <c r="C1184" s="124">
        <v>230500</v>
      </c>
      <c r="D1184" s="124"/>
      <c r="E1184" s="126">
        <f t="shared" si="336"/>
        <v>230500</v>
      </c>
      <c r="F1184" s="124">
        <v>226325</v>
      </c>
      <c r="G1184" s="124"/>
      <c r="H1184" s="126">
        <f>SUM(F1184:G1184)</f>
        <v>226325</v>
      </c>
      <c r="I1184" s="126">
        <f t="shared" si="325"/>
        <v>98.188720173535799</v>
      </c>
      <c r="J1184" s="126">
        <f t="shared" si="323"/>
        <v>98.188720173535799</v>
      </c>
    </row>
    <row r="1185" spans="1:10" s="3" customFormat="1" ht="6" customHeight="1">
      <c r="A1185" s="36"/>
      <c r="B1185" s="34"/>
      <c r="C1185" s="126"/>
      <c r="D1185" s="126"/>
      <c r="E1185" s="126"/>
      <c r="F1185" s="126"/>
      <c r="G1185" s="126"/>
      <c r="H1185" s="126"/>
      <c r="I1185" s="126" t="str">
        <f t="shared" si="325"/>
        <v/>
      </c>
      <c r="J1185" s="126" t="str">
        <f t="shared" si="323"/>
        <v/>
      </c>
    </row>
    <row r="1186" spans="1:10" s="11" customFormat="1" ht="12.75">
      <c r="A1186" s="47" t="s">
        <v>397</v>
      </c>
      <c r="B1186" s="50" t="s">
        <v>242</v>
      </c>
      <c r="C1186" s="123">
        <f>SUM(C1188:C1198)</f>
        <v>15768981</v>
      </c>
      <c r="D1186" s="123">
        <f>SUM(D1188:D1197)</f>
        <v>0</v>
      </c>
      <c r="E1186" s="123">
        <f>SUM(C1186:D1186)</f>
        <v>15768981</v>
      </c>
      <c r="F1186" s="123">
        <f>SUM(F1188:F1198)</f>
        <v>15721250.92</v>
      </c>
      <c r="G1186" s="123">
        <f>SUM(G1188:G1197)</f>
        <v>0</v>
      </c>
      <c r="H1186" s="123">
        <f>SUM(F1186:G1186)</f>
        <v>15721250.92</v>
      </c>
      <c r="I1186" s="123">
        <f t="shared" si="325"/>
        <v>99.697316649693462</v>
      </c>
      <c r="J1186" s="123">
        <f t="shared" si="323"/>
        <v>99.697316649693462</v>
      </c>
    </row>
    <row r="1187" spans="1:10" s="11" customFormat="1" hidden="1">
      <c r="A1187" s="41" t="s">
        <v>244</v>
      </c>
      <c r="B1187" s="111"/>
      <c r="C1187" s="124">
        <f>SUM(C1188:C1197)</f>
        <v>15768981</v>
      </c>
      <c r="D1187" s="125"/>
      <c r="E1187" s="130">
        <f t="shared" ref="E1187:E1198" si="338">D1187+C1187</f>
        <v>15768981</v>
      </c>
      <c r="F1187" s="124">
        <f>SUM(F1188:F1197)</f>
        <v>15721250.92</v>
      </c>
      <c r="G1187" s="125"/>
      <c r="H1187" s="130">
        <f>G1187+F1187</f>
        <v>15721250.92</v>
      </c>
      <c r="I1187" s="130">
        <f t="shared" si="325"/>
        <v>99.697316649693462</v>
      </c>
      <c r="J1187" s="130">
        <f t="shared" si="323"/>
        <v>99.697316649693462</v>
      </c>
    </row>
    <row r="1188" spans="1:10" s="3" customFormat="1">
      <c r="A1188" s="36" t="s">
        <v>152</v>
      </c>
      <c r="B1188" s="34" t="s">
        <v>390</v>
      </c>
      <c r="C1188" s="124">
        <v>14741431</v>
      </c>
      <c r="D1188" s="126"/>
      <c r="E1188" s="130">
        <f t="shared" si="338"/>
        <v>14741431</v>
      </c>
      <c r="F1188" s="126">
        <v>14727582.32</v>
      </c>
      <c r="G1188" s="126"/>
      <c r="H1188" s="130">
        <f t="shared" ref="H1188:H1194" si="339">G1188+F1188</f>
        <v>14727582.32</v>
      </c>
      <c r="I1188" s="130">
        <f t="shared" si="325"/>
        <v>99.906056067419783</v>
      </c>
      <c r="J1188" s="130">
        <f t="shared" si="323"/>
        <v>99.906056067419783</v>
      </c>
    </row>
    <row r="1189" spans="1:10" s="3" customFormat="1">
      <c r="A1189" s="176" t="s">
        <v>970</v>
      </c>
      <c r="B1189" s="175" t="s">
        <v>968</v>
      </c>
      <c r="C1189" s="124">
        <v>106000</v>
      </c>
      <c r="D1189" s="126"/>
      <c r="E1189" s="130">
        <f t="shared" si="338"/>
        <v>106000</v>
      </c>
      <c r="F1189" s="126">
        <v>106000</v>
      </c>
      <c r="G1189" s="126"/>
      <c r="H1189" s="130">
        <f t="shared" ref="H1189" si="340">G1189+F1189</f>
        <v>106000</v>
      </c>
      <c r="I1189" s="130">
        <f t="shared" ref="I1189" si="341">IF(C1189&lt;&gt;0,IF(F1189&lt;&gt;0,F1189/C1189*100,""),"")</f>
        <v>100</v>
      </c>
      <c r="J1189" s="130">
        <f t="shared" ref="J1189" si="342">IF(E1189&lt;&gt;0,IF(H1189&lt;&gt;0,H1189/E1189*100,""),"")</f>
        <v>100</v>
      </c>
    </row>
    <row r="1190" spans="1:10" s="3" customFormat="1">
      <c r="A1190" s="36" t="s">
        <v>339</v>
      </c>
      <c r="B1190" s="34" t="s">
        <v>389</v>
      </c>
      <c r="C1190" s="124">
        <v>25500</v>
      </c>
      <c r="D1190" s="126"/>
      <c r="E1190" s="130">
        <f t="shared" si="338"/>
        <v>25500</v>
      </c>
      <c r="F1190" s="126">
        <v>25500</v>
      </c>
      <c r="G1190" s="126"/>
      <c r="H1190" s="130">
        <f t="shared" si="339"/>
        <v>25500</v>
      </c>
      <c r="I1190" s="130">
        <f t="shared" si="325"/>
        <v>100</v>
      </c>
      <c r="J1190" s="130">
        <f t="shared" si="323"/>
        <v>100</v>
      </c>
    </row>
    <row r="1191" spans="1:10" s="3" customFormat="1">
      <c r="A1191" s="36" t="s">
        <v>724</v>
      </c>
      <c r="B1191" s="34" t="s">
        <v>725</v>
      </c>
      <c r="C1191" s="124">
        <v>34210</v>
      </c>
      <c r="D1191" s="126"/>
      <c r="E1191" s="130">
        <f t="shared" si="338"/>
        <v>34210</v>
      </c>
      <c r="F1191" s="126">
        <v>32971.33</v>
      </c>
      <c r="G1191" s="126"/>
      <c r="H1191" s="130">
        <f t="shared" si="339"/>
        <v>32971.33</v>
      </c>
      <c r="I1191" s="130">
        <f t="shared" si="325"/>
        <v>96.379216603332367</v>
      </c>
      <c r="J1191" s="130">
        <f t="shared" ref="J1191:J1252" si="343">IF(E1191&lt;&gt;0,IF(H1191&lt;&gt;0,H1191/E1191*100,""),"")</f>
        <v>96.379216603332367</v>
      </c>
    </row>
    <row r="1192" spans="1:10" s="3" customFormat="1">
      <c r="A1192" s="315" t="s">
        <v>909</v>
      </c>
      <c r="B1192" s="222" t="s">
        <v>896</v>
      </c>
      <c r="C1192" s="318">
        <v>395430</v>
      </c>
      <c r="D1192" s="223"/>
      <c r="E1192" s="238">
        <f t="shared" si="338"/>
        <v>395430</v>
      </c>
      <c r="F1192" s="223">
        <v>365635.85</v>
      </c>
      <c r="G1192" s="223"/>
      <c r="H1192" s="238">
        <f t="shared" si="339"/>
        <v>365635.85</v>
      </c>
      <c r="I1192" s="238">
        <f t="shared" ref="I1192:I1253" si="344">IF(C1192&lt;&gt;0,IF(F1192&lt;&gt;0,F1192/C1192*100,""),"")</f>
        <v>92.465379460334319</v>
      </c>
      <c r="J1192" s="238">
        <f t="shared" si="343"/>
        <v>92.465379460334319</v>
      </c>
    </row>
    <row r="1193" spans="1:10">
      <c r="A1193" s="36" t="s">
        <v>330</v>
      </c>
      <c r="B1193" s="34" t="s">
        <v>388</v>
      </c>
      <c r="C1193" s="144">
        <v>400</v>
      </c>
      <c r="D1193" s="138"/>
      <c r="E1193" s="126">
        <f>SUM(C1193:D1193)</f>
        <v>400</v>
      </c>
      <c r="F1193" s="138">
        <v>400</v>
      </c>
      <c r="G1193" s="138"/>
      <c r="H1193" s="130">
        <f t="shared" si="339"/>
        <v>400</v>
      </c>
      <c r="I1193" s="130">
        <f t="shared" si="344"/>
        <v>100</v>
      </c>
      <c r="J1193" s="130">
        <f t="shared" si="343"/>
        <v>100</v>
      </c>
    </row>
    <row r="1194" spans="1:10" s="3" customFormat="1">
      <c r="A1194" s="36" t="s">
        <v>736</v>
      </c>
      <c r="B1194" s="34" t="s">
        <v>730</v>
      </c>
      <c r="C1194" s="124">
        <v>5010</v>
      </c>
      <c r="D1194" s="126"/>
      <c r="E1194" s="130">
        <f>SUM(C1194:D1194)</f>
        <v>5010</v>
      </c>
      <c r="F1194" s="126">
        <v>2161.42</v>
      </c>
      <c r="G1194" s="126"/>
      <c r="H1194" s="130">
        <f t="shared" si="339"/>
        <v>2161.42</v>
      </c>
      <c r="I1194" s="130">
        <f t="shared" si="344"/>
        <v>43.142115768463071</v>
      </c>
      <c r="J1194" s="130">
        <f t="shared" si="343"/>
        <v>43.142115768463071</v>
      </c>
    </row>
    <row r="1195" spans="1:10" s="3" customFormat="1">
      <c r="A1195" s="176" t="s">
        <v>907</v>
      </c>
      <c r="B1195" s="175" t="s">
        <v>591</v>
      </c>
      <c r="C1195" s="124">
        <v>6000</v>
      </c>
      <c r="D1195" s="126"/>
      <c r="E1195" s="130">
        <f>SUM(C1195:D1195)</f>
        <v>6000</v>
      </c>
      <c r="F1195" s="126">
        <v>6000</v>
      </c>
      <c r="G1195" s="126"/>
      <c r="H1195" s="130">
        <f>G1195+F1195</f>
        <v>6000</v>
      </c>
      <c r="I1195" s="130">
        <f t="shared" si="344"/>
        <v>100</v>
      </c>
      <c r="J1195" s="130">
        <f t="shared" si="343"/>
        <v>100</v>
      </c>
    </row>
    <row r="1196" spans="1:10" s="3" customFormat="1">
      <c r="A1196" s="41" t="s">
        <v>619</v>
      </c>
      <c r="B1196" s="34" t="s">
        <v>618</v>
      </c>
      <c r="C1196" s="124">
        <v>53000</v>
      </c>
      <c r="D1196" s="126"/>
      <c r="E1196" s="130">
        <f>D1196+C1196</f>
        <v>53000</v>
      </c>
      <c r="F1196" s="126">
        <v>53000</v>
      </c>
      <c r="G1196" s="126"/>
      <c r="H1196" s="130">
        <f>G1196+F1196</f>
        <v>53000</v>
      </c>
      <c r="I1196" s="130">
        <f t="shared" si="344"/>
        <v>100</v>
      </c>
      <c r="J1196" s="130">
        <f t="shared" si="343"/>
        <v>100</v>
      </c>
    </row>
    <row r="1197" spans="1:10" s="3" customFormat="1">
      <c r="A1197" s="36" t="s">
        <v>346</v>
      </c>
      <c r="B1197" s="34" t="s">
        <v>123</v>
      </c>
      <c r="C1197" s="124">
        <v>402000</v>
      </c>
      <c r="D1197" s="126"/>
      <c r="E1197" s="130">
        <f t="shared" si="338"/>
        <v>402000</v>
      </c>
      <c r="F1197" s="126">
        <v>402000</v>
      </c>
      <c r="G1197" s="126"/>
      <c r="H1197" s="130">
        <f>G1197+F1197</f>
        <v>402000</v>
      </c>
      <c r="I1197" s="130">
        <f t="shared" si="344"/>
        <v>100</v>
      </c>
      <c r="J1197" s="130">
        <f t="shared" si="343"/>
        <v>100</v>
      </c>
    </row>
    <row r="1198" spans="1:10" s="3" customFormat="1" hidden="1">
      <c r="A1198" s="36" t="s">
        <v>763</v>
      </c>
      <c r="B1198" s="34" t="s">
        <v>124</v>
      </c>
      <c r="C1198" s="124"/>
      <c r="D1198" s="126"/>
      <c r="E1198" s="130">
        <f t="shared" si="338"/>
        <v>0</v>
      </c>
      <c r="F1198" s="126"/>
      <c r="G1198" s="126"/>
      <c r="H1198" s="130">
        <f>G1198+F1198</f>
        <v>0</v>
      </c>
      <c r="I1198" s="130" t="str">
        <f t="shared" si="344"/>
        <v/>
      </c>
      <c r="J1198" s="130" t="str">
        <f t="shared" si="343"/>
        <v/>
      </c>
    </row>
    <row r="1199" spans="1:10" s="3" customFormat="1" ht="6" customHeight="1">
      <c r="A1199" s="36"/>
      <c r="B1199" s="34"/>
      <c r="C1199" s="126"/>
      <c r="D1199" s="126"/>
      <c r="E1199" s="126"/>
      <c r="F1199" s="126"/>
      <c r="G1199" s="126"/>
      <c r="H1199" s="126"/>
      <c r="I1199" s="126" t="str">
        <f t="shared" si="344"/>
        <v/>
      </c>
      <c r="J1199" s="126" t="str">
        <f t="shared" si="343"/>
        <v/>
      </c>
    </row>
    <row r="1200" spans="1:10" s="11" customFormat="1" ht="12.75">
      <c r="A1200" s="47" t="s">
        <v>398</v>
      </c>
      <c r="B1200" s="50" t="s">
        <v>242</v>
      </c>
      <c r="C1200" s="123">
        <f>SUM(C1202:C1209)</f>
        <v>7587825</v>
      </c>
      <c r="D1200" s="123">
        <f>SUM(D1202:D1209)</f>
        <v>0</v>
      </c>
      <c r="E1200" s="123">
        <f t="shared" ref="E1200:E1205" si="345">SUM(C1200:D1200)</f>
        <v>7587825</v>
      </c>
      <c r="F1200" s="123">
        <f>SUM(F1202:F1209)</f>
        <v>7539509.7600000007</v>
      </c>
      <c r="G1200" s="123">
        <f>SUM(G1202:G1209)</f>
        <v>0</v>
      </c>
      <c r="H1200" s="123">
        <f t="shared" ref="H1200:H1206" si="346">SUM(F1200:G1200)</f>
        <v>7539509.7600000007</v>
      </c>
      <c r="I1200" s="123">
        <f t="shared" si="344"/>
        <v>99.36325310612726</v>
      </c>
      <c r="J1200" s="123">
        <f t="shared" si="343"/>
        <v>99.36325310612726</v>
      </c>
    </row>
    <row r="1201" spans="1:10" s="11" customFormat="1" hidden="1">
      <c r="A1201" s="41" t="s">
        <v>244</v>
      </c>
      <c r="B1201" s="111"/>
      <c r="C1201" s="124">
        <f>SUM(C1202:C1209)</f>
        <v>7587825</v>
      </c>
      <c r="D1201" s="125"/>
      <c r="E1201" s="144">
        <f t="shared" si="345"/>
        <v>7587825</v>
      </c>
      <c r="F1201" s="124">
        <f>SUM(F1202:F1209)</f>
        <v>7539509.7600000007</v>
      </c>
      <c r="G1201" s="125"/>
      <c r="H1201" s="144">
        <f t="shared" si="346"/>
        <v>7539509.7600000007</v>
      </c>
      <c r="I1201" s="144">
        <f t="shared" si="344"/>
        <v>99.36325310612726</v>
      </c>
      <c r="J1201" s="144">
        <f t="shared" si="343"/>
        <v>99.36325310612726</v>
      </c>
    </row>
    <row r="1202" spans="1:10" s="11" customFormat="1">
      <c r="A1202" s="36" t="s">
        <v>152</v>
      </c>
      <c r="B1202" s="34" t="s">
        <v>390</v>
      </c>
      <c r="C1202" s="124">
        <v>7439345</v>
      </c>
      <c r="D1202" s="124"/>
      <c r="E1202" s="144">
        <f t="shared" si="345"/>
        <v>7439345</v>
      </c>
      <c r="F1202" s="124">
        <v>7391947.9000000004</v>
      </c>
      <c r="G1202" s="124"/>
      <c r="H1202" s="144">
        <f t="shared" si="346"/>
        <v>7391947.9000000004</v>
      </c>
      <c r="I1202" s="144">
        <f t="shared" si="344"/>
        <v>99.36288611430173</v>
      </c>
      <c r="J1202" s="144">
        <f t="shared" si="343"/>
        <v>99.36288611430173</v>
      </c>
    </row>
    <row r="1203" spans="1:10" s="11" customFormat="1">
      <c r="A1203" s="36" t="s">
        <v>339</v>
      </c>
      <c r="B1203" s="34" t="s">
        <v>389</v>
      </c>
      <c r="C1203" s="124">
        <v>4000</v>
      </c>
      <c r="D1203" s="124"/>
      <c r="E1203" s="144">
        <f t="shared" si="345"/>
        <v>4000</v>
      </c>
      <c r="F1203" s="124">
        <v>3999.99</v>
      </c>
      <c r="G1203" s="124"/>
      <c r="H1203" s="144">
        <f t="shared" si="346"/>
        <v>3999.99</v>
      </c>
      <c r="I1203" s="144">
        <f t="shared" si="344"/>
        <v>99.999749999999992</v>
      </c>
      <c r="J1203" s="144">
        <f t="shared" si="343"/>
        <v>99.999749999999992</v>
      </c>
    </row>
    <row r="1204" spans="1:10" s="11" customFormat="1">
      <c r="A1204" s="176" t="s">
        <v>970</v>
      </c>
      <c r="B1204" s="175" t="s">
        <v>968</v>
      </c>
      <c r="C1204" s="124">
        <v>67000</v>
      </c>
      <c r="D1204" s="124"/>
      <c r="E1204" s="144">
        <f t="shared" si="345"/>
        <v>67000</v>
      </c>
      <c r="F1204" s="124">
        <v>67000</v>
      </c>
      <c r="G1204" s="124"/>
      <c r="H1204" s="144">
        <f t="shared" si="346"/>
        <v>67000</v>
      </c>
      <c r="I1204" s="144">
        <f t="shared" si="344"/>
        <v>100</v>
      </c>
      <c r="J1204" s="144">
        <f t="shared" si="343"/>
        <v>100</v>
      </c>
    </row>
    <row r="1205" spans="1:10" s="11" customFormat="1">
      <c r="A1205" s="36" t="s">
        <v>724</v>
      </c>
      <c r="B1205" s="34" t="s">
        <v>725</v>
      </c>
      <c r="C1205" s="124">
        <v>27810</v>
      </c>
      <c r="D1205" s="124"/>
      <c r="E1205" s="126">
        <f t="shared" si="345"/>
        <v>27810</v>
      </c>
      <c r="F1205" s="124">
        <v>27585.26</v>
      </c>
      <c r="G1205" s="124"/>
      <c r="H1205" s="144">
        <f t="shared" si="346"/>
        <v>27585.26</v>
      </c>
      <c r="I1205" s="144">
        <f t="shared" si="344"/>
        <v>99.19187342682487</v>
      </c>
      <c r="J1205" s="144">
        <f t="shared" si="343"/>
        <v>99.19187342682487</v>
      </c>
    </row>
    <row r="1206" spans="1:10" s="3" customFormat="1">
      <c r="A1206" s="36" t="s">
        <v>736</v>
      </c>
      <c r="B1206" s="34" t="s">
        <v>730</v>
      </c>
      <c r="C1206" s="124">
        <v>2110</v>
      </c>
      <c r="D1206" s="126"/>
      <c r="E1206" s="126">
        <f t="shared" ref="E1206:E1218" si="347">SUM(C1206:D1206)</f>
        <v>2110</v>
      </c>
      <c r="F1206" s="126">
        <v>1421.98</v>
      </c>
      <c r="G1206" s="126"/>
      <c r="H1206" s="144">
        <f t="shared" si="346"/>
        <v>1421.98</v>
      </c>
      <c r="I1206" s="144">
        <f t="shared" si="344"/>
        <v>67.392417061611383</v>
      </c>
      <c r="J1206" s="144">
        <f t="shared" si="343"/>
        <v>67.392417061611383</v>
      </c>
    </row>
    <row r="1207" spans="1:10" s="3" customFormat="1">
      <c r="A1207" s="176" t="s">
        <v>921</v>
      </c>
      <c r="B1207" s="175" t="s">
        <v>918</v>
      </c>
      <c r="C1207" s="124">
        <v>2560</v>
      </c>
      <c r="D1207" s="126"/>
      <c r="E1207" s="126">
        <f t="shared" si="347"/>
        <v>2560</v>
      </c>
      <c r="F1207" s="126">
        <v>2554.63</v>
      </c>
      <c r="G1207" s="126"/>
      <c r="H1207" s="126">
        <f>SUM(F1207:G1207)</f>
        <v>2554.63</v>
      </c>
      <c r="I1207" s="144">
        <f t="shared" si="344"/>
        <v>99.790234375000011</v>
      </c>
      <c r="J1207" s="144">
        <f t="shared" si="343"/>
        <v>99.790234375000011</v>
      </c>
    </row>
    <row r="1208" spans="1:10" s="11" customFormat="1">
      <c r="A1208" s="41" t="s">
        <v>619</v>
      </c>
      <c r="B1208" s="34" t="s">
        <v>618</v>
      </c>
      <c r="C1208" s="124">
        <v>4000</v>
      </c>
      <c r="D1208" s="124"/>
      <c r="E1208" s="126">
        <f t="shared" si="347"/>
        <v>4000</v>
      </c>
      <c r="F1208" s="124">
        <v>4000</v>
      </c>
      <c r="G1208" s="124"/>
      <c r="H1208" s="126">
        <f>SUM(F1208:G1208)</f>
        <v>4000</v>
      </c>
      <c r="I1208" s="144">
        <f t="shared" si="344"/>
        <v>100</v>
      </c>
      <c r="J1208" s="144">
        <f t="shared" si="343"/>
        <v>100</v>
      </c>
    </row>
    <row r="1209" spans="1:10" s="3" customFormat="1">
      <c r="A1209" s="36" t="s">
        <v>346</v>
      </c>
      <c r="B1209" s="34" t="s">
        <v>123</v>
      </c>
      <c r="C1209" s="124">
        <v>41000</v>
      </c>
      <c r="D1209" s="126"/>
      <c r="E1209" s="126">
        <f t="shared" si="347"/>
        <v>41000</v>
      </c>
      <c r="F1209" s="126">
        <v>41000</v>
      </c>
      <c r="G1209" s="126"/>
      <c r="H1209" s="126">
        <f>SUM(F1209:G1209)</f>
        <v>41000</v>
      </c>
      <c r="I1209" s="144">
        <f t="shared" si="344"/>
        <v>100</v>
      </c>
      <c r="J1209" s="144">
        <f t="shared" si="343"/>
        <v>100</v>
      </c>
    </row>
    <row r="1210" spans="1:10" s="3" customFormat="1" ht="6" customHeight="1">
      <c r="A1210" s="36"/>
      <c r="B1210" s="34"/>
      <c r="C1210" s="126"/>
      <c r="D1210" s="126"/>
      <c r="E1210" s="126">
        <f t="shared" si="347"/>
        <v>0</v>
      </c>
      <c r="F1210" s="126"/>
      <c r="G1210" s="126"/>
      <c r="H1210" s="126">
        <f t="shared" ref="H1210:H1218" si="348">SUM(F1210:G1210)</f>
        <v>0</v>
      </c>
      <c r="I1210" s="126" t="str">
        <f t="shared" si="344"/>
        <v/>
      </c>
      <c r="J1210" s="126" t="str">
        <f t="shared" si="343"/>
        <v/>
      </c>
    </row>
    <row r="1211" spans="1:10" s="11" customFormat="1" ht="12.75">
      <c r="A1211" s="47" t="s">
        <v>358</v>
      </c>
      <c r="B1211" s="50" t="s">
        <v>242</v>
      </c>
      <c r="C1211" s="141">
        <f>SUM(C1213:C1218)</f>
        <v>8235470</v>
      </c>
      <c r="D1211" s="141">
        <f>SUM(D1213:D1218)</f>
        <v>0</v>
      </c>
      <c r="E1211" s="141">
        <f t="shared" si="347"/>
        <v>8235470</v>
      </c>
      <c r="F1211" s="141">
        <f>SUM(F1213:F1218)</f>
        <v>8225697.6900000004</v>
      </c>
      <c r="G1211" s="141">
        <f>SUM(G1213:G1218)</f>
        <v>0</v>
      </c>
      <c r="H1211" s="141">
        <f t="shared" si="348"/>
        <v>8225697.6900000004</v>
      </c>
      <c r="I1211" s="141">
        <f t="shared" si="344"/>
        <v>99.881338769979138</v>
      </c>
      <c r="J1211" s="141">
        <f t="shared" si="343"/>
        <v>99.881338769979138</v>
      </c>
    </row>
    <row r="1212" spans="1:10" s="7" customFormat="1" hidden="1">
      <c r="A1212" s="41" t="s">
        <v>244</v>
      </c>
      <c r="B1212" s="40"/>
      <c r="C1212" s="286">
        <f>SUM(C1213:C1218)</f>
        <v>8235470</v>
      </c>
      <c r="D1212" s="286"/>
      <c r="E1212" s="126">
        <f t="shared" si="347"/>
        <v>8235470</v>
      </c>
      <c r="F1212" s="286">
        <f>SUM(F1213:F1218)</f>
        <v>8225697.6900000004</v>
      </c>
      <c r="G1212" s="286"/>
      <c r="H1212" s="126">
        <f t="shared" si="348"/>
        <v>8225697.6900000004</v>
      </c>
      <c r="I1212" s="126">
        <f t="shared" si="344"/>
        <v>99.881338769979138</v>
      </c>
      <c r="J1212" s="126">
        <f t="shared" si="343"/>
        <v>99.881338769979138</v>
      </c>
    </row>
    <row r="1213" spans="1:10" s="11" customFormat="1">
      <c r="A1213" s="36" t="s">
        <v>152</v>
      </c>
      <c r="B1213" s="34" t="s">
        <v>390</v>
      </c>
      <c r="C1213" s="124">
        <v>7858240</v>
      </c>
      <c r="D1213" s="142"/>
      <c r="E1213" s="126">
        <f t="shared" si="347"/>
        <v>7858240</v>
      </c>
      <c r="F1213" s="142">
        <v>7851327.3200000003</v>
      </c>
      <c r="G1213" s="142"/>
      <c r="H1213" s="126">
        <f t="shared" si="348"/>
        <v>7851327.3200000003</v>
      </c>
      <c r="I1213" s="126">
        <f t="shared" si="344"/>
        <v>99.912032719794766</v>
      </c>
      <c r="J1213" s="126">
        <f t="shared" si="343"/>
        <v>99.912032719794766</v>
      </c>
    </row>
    <row r="1214" spans="1:10" s="11" customFormat="1">
      <c r="A1214" s="176" t="s">
        <v>970</v>
      </c>
      <c r="B1214" s="175" t="s">
        <v>968</v>
      </c>
      <c r="C1214" s="124">
        <v>69000</v>
      </c>
      <c r="D1214" s="142"/>
      <c r="E1214" s="126">
        <f t="shared" si="347"/>
        <v>69000</v>
      </c>
      <c r="F1214" s="142">
        <v>68672</v>
      </c>
      <c r="G1214" s="142"/>
      <c r="H1214" s="126">
        <f t="shared" si="348"/>
        <v>68672</v>
      </c>
      <c r="I1214" s="126">
        <f t="shared" si="344"/>
        <v>99.524637681159419</v>
      </c>
      <c r="J1214" s="126">
        <f t="shared" si="343"/>
        <v>99.524637681159419</v>
      </c>
    </row>
    <row r="1215" spans="1:10" s="11" customFormat="1">
      <c r="A1215" s="36" t="s">
        <v>724</v>
      </c>
      <c r="B1215" s="34" t="s">
        <v>725</v>
      </c>
      <c r="C1215" s="124">
        <v>88270</v>
      </c>
      <c r="D1215" s="142"/>
      <c r="E1215" s="126">
        <f t="shared" si="347"/>
        <v>88270</v>
      </c>
      <c r="F1215" s="142">
        <v>87411.71</v>
      </c>
      <c r="G1215" s="142"/>
      <c r="H1215" s="126">
        <f t="shared" si="348"/>
        <v>87411.71</v>
      </c>
      <c r="I1215" s="126">
        <f t="shared" si="344"/>
        <v>99.027653789509458</v>
      </c>
      <c r="J1215" s="126">
        <f t="shared" si="343"/>
        <v>99.027653789509458</v>
      </c>
    </row>
    <row r="1216" spans="1:10" s="11" customFormat="1">
      <c r="A1216" s="36" t="s">
        <v>736</v>
      </c>
      <c r="B1216" s="34" t="s">
        <v>730</v>
      </c>
      <c r="C1216" s="124">
        <v>1660</v>
      </c>
      <c r="D1216" s="142"/>
      <c r="E1216" s="126">
        <f t="shared" si="347"/>
        <v>1660</v>
      </c>
      <c r="F1216" s="142">
        <v>1468.84</v>
      </c>
      <c r="G1216" s="142"/>
      <c r="H1216" s="126">
        <f t="shared" si="348"/>
        <v>1468.84</v>
      </c>
      <c r="I1216" s="126">
        <f t="shared" si="344"/>
        <v>88.484337349397592</v>
      </c>
      <c r="J1216" s="126">
        <f t="shared" si="343"/>
        <v>88.484337349397592</v>
      </c>
    </row>
    <row r="1217" spans="1:10" s="11" customFormat="1">
      <c r="A1217" s="36" t="s">
        <v>909</v>
      </c>
      <c r="B1217" s="34" t="s">
        <v>896</v>
      </c>
      <c r="C1217" s="126">
        <v>18400</v>
      </c>
      <c r="D1217" s="142"/>
      <c r="E1217" s="126">
        <f t="shared" si="347"/>
        <v>18400</v>
      </c>
      <c r="F1217" s="142">
        <v>17487.41</v>
      </c>
      <c r="G1217" s="142"/>
      <c r="H1217" s="126">
        <f t="shared" si="348"/>
        <v>17487.41</v>
      </c>
      <c r="I1217" s="126">
        <f t="shared" si="344"/>
        <v>95.040271739130432</v>
      </c>
      <c r="J1217" s="126">
        <f t="shared" si="343"/>
        <v>95.040271739130432</v>
      </c>
    </row>
    <row r="1218" spans="1:10" s="3" customFormat="1" ht="15.75" customHeight="1">
      <c r="A1218" s="36" t="s">
        <v>346</v>
      </c>
      <c r="B1218" s="34" t="s">
        <v>123</v>
      </c>
      <c r="C1218" s="124">
        <v>199900</v>
      </c>
      <c r="D1218" s="126"/>
      <c r="E1218" s="126">
        <f t="shared" si="347"/>
        <v>199900</v>
      </c>
      <c r="F1218" s="126">
        <v>199330.41</v>
      </c>
      <c r="G1218" s="126"/>
      <c r="H1218" s="126">
        <f t="shared" si="348"/>
        <v>199330.41</v>
      </c>
      <c r="I1218" s="126">
        <f t="shared" si="344"/>
        <v>99.71506253126563</v>
      </c>
      <c r="J1218" s="126">
        <f t="shared" si="343"/>
        <v>99.71506253126563</v>
      </c>
    </row>
    <row r="1219" spans="1:10" s="3" customFormat="1" ht="6" customHeight="1">
      <c r="A1219" s="36"/>
      <c r="B1219" s="34"/>
      <c r="C1219" s="126"/>
      <c r="D1219" s="126"/>
      <c r="E1219" s="126">
        <f t="shared" ref="E1219:E1230" si="349">SUM(C1219:D1219)</f>
        <v>0</v>
      </c>
      <c r="F1219" s="126"/>
      <c r="G1219" s="126"/>
      <c r="H1219" s="126">
        <f t="shared" ref="H1219:H1224" si="350">SUM(F1219:G1219)</f>
        <v>0</v>
      </c>
      <c r="I1219" s="126" t="str">
        <f t="shared" si="344"/>
        <v/>
      </c>
      <c r="J1219" s="126" t="str">
        <f t="shared" si="343"/>
        <v/>
      </c>
    </row>
    <row r="1220" spans="1:10" s="11" customFormat="1" ht="12.75">
      <c r="A1220" s="47" t="s">
        <v>402</v>
      </c>
      <c r="B1220" s="50" t="s">
        <v>242</v>
      </c>
      <c r="C1220" s="123">
        <f>SUM(C1222:C1232)</f>
        <v>11313900</v>
      </c>
      <c r="D1220" s="123">
        <f>SUM(D1222:D1232)</f>
        <v>0</v>
      </c>
      <c r="E1220" s="123">
        <f t="shared" si="349"/>
        <v>11313900</v>
      </c>
      <c r="F1220" s="123">
        <f>SUM(F1222:F1232)</f>
        <v>11217362.809999999</v>
      </c>
      <c r="G1220" s="123">
        <f>SUM(G1222:G1232)</f>
        <v>0</v>
      </c>
      <c r="H1220" s="123">
        <f t="shared" si="350"/>
        <v>11217362.809999999</v>
      </c>
      <c r="I1220" s="123">
        <f t="shared" si="344"/>
        <v>99.146738171629579</v>
      </c>
      <c r="J1220" s="123">
        <f t="shared" si="343"/>
        <v>99.146738171629579</v>
      </c>
    </row>
    <row r="1221" spans="1:10" s="11" customFormat="1" hidden="1">
      <c r="A1221" s="54" t="s">
        <v>244</v>
      </c>
      <c r="B1221" s="111"/>
      <c r="C1221" s="258">
        <f>SUM(C1222:C1232)</f>
        <v>11313900</v>
      </c>
      <c r="D1221" s="266"/>
      <c r="E1221" s="126">
        <f t="shared" si="349"/>
        <v>11313900</v>
      </c>
      <c r="F1221" s="258">
        <f>SUM(F1222:F1232)</f>
        <v>11217362.809999999</v>
      </c>
      <c r="G1221" s="266"/>
      <c r="H1221" s="126">
        <f t="shared" si="350"/>
        <v>11217362.809999999</v>
      </c>
      <c r="I1221" s="126">
        <f t="shared" si="344"/>
        <v>99.146738171629579</v>
      </c>
      <c r="J1221" s="126">
        <f t="shared" si="343"/>
        <v>99.146738171629579</v>
      </c>
    </row>
    <row r="1222" spans="1:10" s="11" customFormat="1">
      <c r="A1222" s="36" t="s">
        <v>152</v>
      </c>
      <c r="B1222" s="34" t="s">
        <v>390</v>
      </c>
      <c r="C1222" s="124">
        <v>10446440</v>
      </c>
      <c r="D1222" s="124"/>
      <c r="E1222" s="126">
        <f t="shared" si="349"/>
        <v>10446440</v>
      </c>
      <c r="F1222" s="124">
        <v>10388176.310000001</v>
      </c>
      <c r="G1222" s="124"/>
      <c r="H1222" s="126">
        <f t="shared" si="350"/>
        <v>10388176.310000001</v>
      </c>
      <c r="I1222" s="126">
        <f t="shared" si="344"/>
        <v>99.442262722994627</v>
      </c>
      <c r="J1222" s="126">
        <f t="shared" si="343"/>
        <v>99.442262722994627</v>
      </c>
    </row>
    <row r="1223" spans="1:10" s="11" customFormat="1">
      <c r="A1223" s="36" t="s">
        <v>339</v>
      </c>
      <c r="B1223" s="34" t="s">
        <v>389</v>
      </c>
      <c r="C1223" s="124">
        <v>45200</v>
      </c>
      <c r="D1223" s="124"/>
      <c r="E1223" s="126">
        <f t="shared" si="349"/>
        <v>45200</v>
      </c>
      <c r="F1223" s="124">
        <v>38260.68</v>
      </c>
      <c r="G1223" s="124"/>
      <c r="H1223" s="126">
        <f t="shared" si="350"/>
        <v>38260.68</v>
      </c>
      <c r="I1223" s="126">
        <f t="shared" si="344"/>
        <v>84.647522123893808</v>
      </c>
      <c r="J1223" s="126">
        <f t="shared" si="343"/>
        <v>84.647522123893808</v>
      </c>
    </row>
    <row r="1224" spans="1:10" s="11" customFormat="1">
      <c r="A1224" s="176" t="s">
        <v>970</v>
      </c>
      <c r="B1224" s="175" t="s">
        <v>968</v>
      </c>
      <c r="C1224" s="124">
        <v>89000</v>
      </c>
      <c r="D1224" s="124"/>
      <c r="E1224" s="126">
        <f t="shared" si="349"/>
        <v>89000</v>
      </c>
      <c r="F1224" s="124">
        <v>88941.21</v>
      </c>
      <c r="G1224" s="124"/>
      <c r="H1224" s="126">
        <f t="shared" si="350"/>
        <v>88941.21</v>
      </c>
      <c r="I1224" s="126">
        <f t="shared" ref="I1224" si="351">IF(C1224&lt;&gt;0,IF(F1224&lt;&gt;0,F1224/C1224*100,""),"")</f>
        <v>99.933943820224727</v>
      </c>
      <c r="J1224" s="126">
        <f t="shared" ref="J1224" si="352">IF(E1224&lt;&gt;0,IF(H1224&lt;&gt;0,H1224/E1224*100,""),"")</f>
        <v>99.933943820224727</v>
      </c>
    </row>
    <row r="1225" spans="1:10" s="11" customFormat="1">
      <c r="A1225" s="176" t="s">
        <v>921</v>
      </c>
      <c r="B1225" s="175" t="s">
        <v>918</v>
      </c>
      <c r="C1225" s="124">
        <v>7250</v>
      </c>
      <c r="D1225" s="124"/>
      <c r="E1225" s="126">
        <f t="shared" si="349"/>
        <v>7250</v>
      </c>
      <c r="F1225" s="124">
        <v>7211</v>
      </c>
      <c r="G1225" s="124"/>
      <c r="H1225" s="126">
        <f t="shared" ref="H1225:H1231" si="353">SUM(F1225:G1225)</f>
        <v>7211</v>
      </c>
      <c r="I1225" s="126">
        <f t="shared" si="344"/>
        <v>99.462068965517233</v>
      </c>
      <c r="J1225" s="126">
        <f t="shared" si="343"/>
        <v>99.462068965517233</v>
      </c>
    </row>
    <row r="1226" spans="1:10" s="11" customFormat="1">
      <c r="A1226" s="36" t="s">
        <v>909</v>
      </c>
      <c r="B1226" s="34" t="s">
        <v>896</v>
      </c>
      <c r="C1226" s="124">
        <v>275820</v>
      </c>
      <c r="D1226" s="124"/>
      <c r="E1226" s="126">
        <f t="shared" si="349"/>
        <v>275820</v>
      </c>
      <c r="F1226" s="124">
        <v>246680.11</v>
      </c>
      <c r="G1226" s="124"/>
      <c r="H1226" s="126">
        <f t="shared" si="353"/>
        <v>246680.11</v>
      </c>
      <c r="I1226" s="126">
        <f t="shared" si="344"/>
        <v>89.435178739757802</v>
      </c>
      <c r="J1226" s="126">
        <f t="shared" si="343"/>
        <v>89.435178739757802</v>
      </c>
    </row>
    <row r="1227" spans="1:10" s="11" customFormat="1">
      <c r="A1227" s="36" t="s">
        <v>736</v>
      </c>
      <c r="B1227" s="34" t="s">
        <v>730</v>
      </c>
      <c r="C1227" s="124">
        <v>2680</v>
      </c>
      <c r="D1227" s="124"/>
      <c r="E1227" s="126">
        <f t="shared" si="349"/>
        <v>2680</v>
      </c>
      <c r="F1227" s="124">
        <v>2160.6999999999998</v>
      </c>
      <c r="G1227" s="124"/>
      <c r="H1227" s="126">
        <f t="shared" si="353"/>
        <v>2160.6999999999998</v>
      </c>
      <c r="I1227" s="126">
        <f t="shared" si="344"/>
        <v>80.623134328358205</v>
      </c>
      <c r="J1227" s="126">
        <f t="shared" si="343"/>
        <v>80.623134328358205</v>
      </c>
    </row>
    <row r="1228" spans="1:10" s="11" customFormat="1" ht="12.75" customHeight="1">
      <c r="A1228" s="36" t="s">
        <v>718</v>
      </c>
      <c r="B1228" s="34" t="s">
        <v>719</v>
      </c>
      <c r="C1228" s="124">
        <v>33560</v>
      </c>
      <c r="D1228" s="124"/>
      <c r="E1228" s="126">
        <f t="shared" si="349"/>
        <v>33560</v>
      </c>
      <c r="F1228" s="124">
        <v>33501.839999999997</v>
      </c>
      <c r="G1228" s="124"/>
      <c r="H1228" s="126">
        <f t="shared" si="353"/>
        <v>33501.839999999997</v>
      </c>
      <c r="I1228" s="126">
        <f t="shared" si="344"/>
        <v>99.826698450536341</v>
      </c>
      <c r="J1228" s="126">
        <f t="shared" si="343"/>
        <v>99.826698450536341</v>
      </c>
    </row>
    <row r="1229" spans="1:10" s="11" customFormat="1">
      <c r="A1229" s="36" t="s">
        <v>907</v>
      </c>
      <c r="B1229" s="34" t="s">
        <v>591</v>
      </c>
      <c r="C1229" s="124">
        <v>12000</v>
      </c>
      <c r="D1229" s="124"/>
      <c r="E1229" s="126">
        <f t="shared" si="349"/>
        <v>12000</v>
      </c>
      <c r="F1229" s="124">
        <v>12000</v>
      </c>
      <c r="G1229" s="124"/>
      <c r="H1229" s="126">
        <f t="shared" si="353"/>
        <v>12000</v>
      </c>
      <c r="I1229" s="126">
        <f t="shared" si="344"/>
        <v>100</v>
      </c>
      <c r="J1229" s="126">
        <f t="shared" si="343"/>
        <v>100</v>
      </c>
    </row>
    <row r="1230" spans="1:10" s="11" customFormat="1">
      <c r="A1230" s="41" t="s">
        <v>978</v>
      </c>
      <c r="B1230" s="34" t="s">
        <v>977</v>
      </c>
      <c r="C1230" s="124">
        <v>79950</v>
      </c>
      <c r="D1230" s="124"/>
      <c r="E1230" s="126">
        <f t="shared" si="349"/>
        <v>79950</v>
      </c>
      <c r="F1230" s="124">
        <v>79950</v>
      </c>
      <c r="G1230" s="124"/>
      <c r="H1230" s="126">
        <f t="shared" si="353"/>
        <v>79950</v>
      </c>
      <c r="I1230" s="126">
        <f t="shared" si="344"/>
        <v>100</v>
      </c>
      <c r="J1230" s="126">
        <f t="shared" si="343"/>
        <v>100</v>
      </c>
    </row>
    <row r="1231" spans="1:10" s="3" customFormat="1">
      <c r="A1231" s="41" t="s">
        <v>619</v>
      </c>
      <c r="B1231" s="34" t="s">
        <v>618</v>
      </c>
      <c r="C1231" s="124">
        <v>10000</v>
      </c>
      <c r="D1231" s="126"/>
      <c r="E1231" s="126">
        <f>SUM(C1231:D1231)</f>
        <v>10000</v>
      </c>
      <c r="F1231" s="126">
        <v>9998.84</v>
      </c>
      <c r="G1231" s="126"/>
      <c r="H1231" s="126">
        <f t="shared" si="353"/>
        <v>9998.84</v>
      </c>
      <c r="I1231" s="126">
        <f t="shared" si="344"/>
        <v>99.988399999999999</v>
      </c>
      <c r="J1231" s="126">
        <f t="shared" si="343"/>
        <v>99.988399999999999</v>
      </c>
    </row>
    <row r="1232" spans="1:10" s="3" customFormat="1">
      <c r="A1232" s="36" t="s">
        <v>346</v>
      </c>
      <c r="B1232" s="34" t="s">
        <v>123</v>
      </c>
      <c r="C1232" s="124">
        <v>312000</v>
      </c>
      <c r="D1232" s="126"/>
      <c r="E1232" s="126">
        <f>SUM(C1232:D1232)</f>
        <v>312000</v>
      </c>
      <c r="F1232" s="126">
        <v>310482.12</v>
      </c>
      <c r="G1232" s="126"/>
      <c r="H1232" s="126">
        <f>SUM(F1232:G1232)</f>
        <v>310482.12</v>
      </c>
      <c r="I1232" s="126">
        <f t="shared" si="344"/>
        <v>99.513499999999993</v>
      </c>
      <c r="J1232" s="126">
        <f t="shared" si="343"/>
        <v>99.513499999999993</v>
      </c>
    </row>
    <row r="1233" spans="1:10" s="3" customFormat="1" ht="6" customHeight="1">
      <c r="A1233" s="36"/>
      <c r="B1233" s="34"/>
      <c r="C1233" s="126"/>
      <c r="D1233" s="126"/>
      <c r="E1233" s="126">
        <f t="shared" ref="E1233:E1243" si="354">SUM(C1233:D1233)</f>
        <v>0</v>
      </c>
      <c r="F1233" s="126"/>
      <c r="G1233" s="126"/>
      <c r="H1233" s="126">
        <f>SUM(F1233:G1233)</f>
        <v>0</v>
      </c>
      <c r="I1233" s="126" t="str">
        <f t="shared" si="344"/>
        <v/>
      </c>
      <c r="J1233" s="126" t="str">
        <f t="shared" si="343"/>
        <v/>
      </c>
    </row>
    <row r="1234" spans="1:10" s="11" customFormat="1" ht="12.75">
      <c r="A1234" s="47" t="s">
        <v>403</v>
      </c>
      <c r="B1234" s="50" t="s">
        <v>242</v>
      </c>
      <c r="C1234" s="123">
        <f>SUM(C1236:C1244)</f>
        <v>11679701</v>
      </c>
      <c r="D1234" s="123">
        <f>SUM(D1236:D1244)</f>
        <v>0</v>
      </c>
      <c r="E1234" s="123">
        <f t="shared" si="354"/>
        <v>11679701</v>
      </c>
      <c r="F1234" s="123">
        <f>SUM(F1236:F1244)</f>
        <v>11462233.130000003</v>
      </c>
      <c r="G1234" s="123">
        <f>SUM(G1236:G1244)</f>
        <v>0</v>
      </c>
      <c r="H1234" s="123">
        <f>SUM(F1234:G1234)</f>
        <v>11462233.130000003</v>
      </c>
      <c r="I1234" s="123">
        <f t="shared" si="344"/>
        <v>98.138069887234295</v>
      </c>
      <c r="J1234" s="123">
        <f t="shared" si="343"/>
        <v>98.138069887234295</v>
      </c>
    </row>
    <row r="1235" spans="1:10" s="11" customFormat="1" hidden="1">
      <c r="A1235" s="54" t="s">
        <v>244</v>
      </c>
      <c r="B1235" s="111"/>
      <c r="C1235" s="124">
        <f>SUM(C1236:C1244)</f>
        <v>11679701</v>
      </c>
      <c r="D1235" s="125"/>
      <c r="E1235" s="126">
        <f t="shared" si="354"/>
        <v>11679701</v>
      </c>
      <c r="F1235" s="124">
        <f>SUM(F1236:F1244)</f>
        <v>11462233.130000003</v>
      </c>
      <c r="G1235" s="125"/>
      <c r="H1235" s="126">
        <f>SUM(F1235:G1235)</f>
        <v>11462233.130000003</v>
      </c>
      <c r="I1235" s="126">
        <f t="shared" si="344"/>
        <v>98.138069887234295</v>
      </c>
      <c r="J1235" s="126">
        <f t="shared" si="343"/>
        <v>98.138069887234295</v>
      </c>
    </row>
    <row r="1236" spans="1:10" s="11" customFormat="1">
      <c r="A1236" s="36" t="s">
        <v>152</v>
      </c>
      <c r="B1236" s="34" t="s">
        <v>390</v>
      </c>
      <c r="C1236" s="124">
        <v>11125361</v>
      </c>
      <c r="D1236" s="124"/>
      <c r="E1236" s="126">
        <f t="shared" si="354"/>
        <v>11125361</v>
      </c>
      <c r="F1236" s="124">
        <v>10928067.6</v>
      </c>
      <c r="G1236" s="124"/>
      <c r="H1236" s="126">
        <f t="shared" ref="H1236:H1241" si="355">SUM(F1236:G1236)</f>
        <v>10928067.6</v>
      </c>
      <c r="I1236" s="126">
        <f t="shared" si="344"/>
        <v>98.226633724514642</v>
      </c>
      <c r="J1236" s="126">
        <f t="shared" si="343"/>
        <v>98.226633724514642</v>
      </c>
    </row>
    <row r="1237" spans="1:10" s="3" customFormat="1">
      <c r="A1237" s="36" t="s">
        <v>339</v>
      </c>
      <c r="B1237" s="34" t="s">
        <v>389</v>
      </c>
      <c r="C1237" s="124">
        <v>91100</v>
      </c>
      <c r="D1237" s="126"/>
      <c r="E1237" s="126">
        <f>SUM(C1237:D1237)</f>
        <v>91100</v>
      </c>
      <c r="F1237" s="126">
        <v>85443.92</v>
      </c>
      <c r="G1237" s="126"/>
      <c r="H1237" s="126">
        <f>SUM(F1237:G1237)</f>
        <v>85443.92</v>
      </c>
      <c r="I1237" s="126">
        <f t="shared" si="344"/>
        <v>93.791350164654219</v>
      </c>
      <c r="J1237" s="126">
        <f t="shared" si="343"/>
        <v>93.791350164654219</v>
      </c>
    </row>
    <row r="1238" spans="1:10" s="3" customFormat="1">
      <c r="A1238" s="176" t="s">
        <v>970</v>
      </c>
      <c r="B1238" s="175" t="s">
        <v>968</v>
      </c>
      <c r="C1238" s="124">
        <v>125000</v>
      </c>
      <c r="D1238" s="126"/>
      <c r="E1238" s="126">
        <f>SUM(C1238:D1238)</f>
        <v>125000</v>
      </c>
      <c r="F1238" s="126">
        <v>117942.92</v>
      </c>
      <c r="G1238" s="126"/>
      <c r="H1238" s="126">
        <f>SUM(F1238:G1238)</f>
        <v>117942.92</v>
      </c>
      <c r="I1238" s="126">
        <f t="shared" si="344"/>
        <v>94.354335999999989</v>
      </c>
      <c r="J1238" s="126">
        <f t="shared" si="343"/>
        <v>94.354335999999989</v>
      </c>
    </row>
    <row r="1239" spans="1:10" s="11" customFormat="1" ht="12.75" customHeight="1">
      <c r="A1239" s="36" t="s">
        <v>718</v>
      </c>
      <c r="B1239" s="34" t="s">
        <v>719</v>
      </c>
      <c r="C1239" s="124">
        <v>25640</v>
      </c>
      <c r="D1239" s="124"/>
      <c r="E1239" s="126">
        <f t="shared" si="354"/>
        <v>25640</v>
      </c>
      <c r="F1239" s="124">
        <v>24270.22</v>
      </c>
      <c r="G1239" s="124"/>
      <c r="H1239" s="126">
        <f t="shared" si="355"/>
        <v>24270.22</v>
      </c>
      <c r="I1239" s="126">
        <f t="shared" si="344"/>
        <v>94.657644305772237</v>
      </c>
      <c r="J1239" s="126">
        <f t="shared" si="343"/>
        <v>94.657644305772237</v>
      </c>
    </row>
    <row r="1240" spans="1:10" s="11" customFormat="1" ht="12.75" customHeight="1">
      <c r="A1240" s="36" t="s">
        <v>907</v>
      </c>
      <c r="B1240" s="34" t="s">
        <v>591</v>
      </c>
      <c r="C1240" s="124">
        <v>12000</v>
      </c>
      <c r="D1240" s="124"/>
      <c r="E1240" s="126">
        <f t="shared" si="354"/>
        <v>12000</v>
      </c>
      <c r="F1240" s="124">
        <v>11258.71</v>
      </c>
      <c r="G1240" s="124"/>
      <c r="H1240" s="126">
        <f t="shared" si="355"/>
        <v>11258.71</v>
      </c>
      <c r="I1240" s="126">
        <f t="shared" si="344"/>
        <v>93.822583333333327</v>
      </c>
      <c r="J1240" s="126">
        <f t="shared" si="343"/>
        <v>93.822583333333327</v>
      </c>
    </row>
    <row r="1241" spans="1:10" s="11" customFormat="1" ht="12.75" customHeight="1">
      <c r="A1241" s="41" t="s">
        <v>978</v>
      </c>
      <c r="B1241" s="34" t="s">
        <v>977</v>
      </c>
      <c r="C1241" s="124">
        <v>40600</v>
      </c>
      <c r="D1241" s="124"/>
      <c r="E1241" s="126">
        <f t="shared" si="354"/>
        <v>40600</v>
      </c>
      <c r="F1241" s="124">
        <v>40481.589999999997</v>
      </c>
      <c r="G1241" s="124"/>
      <c r="H1241" s="126">
        <f t="shared" si="355"/>
        <v>40481.589999999997</v>
      </c>
      <c r="I1241" s="126">
        <f t="shared" si="344"/>
        <v>99.708349753694563</v>
      </c>
      <c r="J1241" s="126">
        <f t="shared" si="343"/>
        <v>99.708349753694563</v>
      </c>
    </row>
    <row r="1242" spans="1:10" s="11" customFormat="1" ht="12.75" customHeight="1">
      <c r="A1242" s="36" t="s">
        <v>1004</v>
      </c>
      <c r="B1242" s="175" t="s">
        <v>1003</v>
      </c>
      <c r="C1242" s="124">
        <v>47000</v>
      </c>
      <c r="D1242" s="124"/>
      <c r="E1242" s="126">
        <f t="shared" si="354"/>
        <v>47000</v>
      </c>
      <c r="F1242" s="124">
        <v>41830.71</v>
      </c>
      <c r="G1242" s="124"/>
      <c r="H1242" s="126">
        <f t="shared" ref="H1242:H1249" si="356">SUM(F1242:G1242)</f>
        <v>41830.71</v>
      </c>
      <c r="I1242" s="126">
        <f t="shared" si="344"/>
        <v>89.001510638297873</v>
      </c>
      <c r="J1242" s="126">
        <f t="shared" si="343"/>
        <v>89.001510638297873</v>
      </c>
    </row>
    <row r="1243" spans="1:10" s="11" customFormat="1" ht="12.75" customHeight="1">
      <c r="A1243" s="36" t="s">
        <v>619</v>
      </c>
      <c r="B1243" s="34" t="s">
        <v>618</v>
      </c>
      <c r="C1243" s="124">
        <v>15000</v>
      </c>
      <c r="D1243" s="124"/>
      <c r="E1243" s="126">
        <f t="shared" si="354"/>
        <v>15000</v>
      </c>
      <c r="F1243" s="124">
        <v>14999.97</v>
      </c>
      <c r="G1243" s="124"/>
      <c r="H1243" s="126">
        <f t="shared" si="356"/>
        <v>14999.97</v>
      </c>
      <c r="I1243" s="126">
        <f t="shared" si="344"/>
        <v>99.999799999999993</v>
      </c>
      <c r="J1243" s="126">
        <f t="shared" si="343"/>
        <v>99.999799999999993</v>
      </c>
    </row>
    <row r="1244" spans="1:10" s="11" customFormat="1">
      <c r="A1244" s="36" t="s">
        <v>346</v>
      </c>
      <c r="B1244" s="34" t="s">
        <v>123</v>
      </c>
      <c r="C1244" s="124">
        <v>198000</v>
      </c>
      <c r="D1244" s="124"/>
      <c r="E1244" s="126">
        <f t="shared" ref="E1244:E1256" si="357">SUM(C1244:D1244)</f>
        <v>198000</v>
      </c>
      <c r="F1244" s="124">
        <v>197937.49</v>
      </c>
      <c r="G1244" s="124"/>
      <c r="H1244" s="126">
        <f t="shared" si="356"/>
        <v>197937.49</v>
      </c>
      <c r="I1244" s="126">
        <f t="shared" si="344"/>
        <v>99.968429292929287</v>
      </c>
      <c r="J1244" s="126">
        <f t="shared" si="343"/>
        <v>99.968429292929287</v>
      </c>
    </row>
    <row r="1245" spans="1:10" s="3" customFormat="1" ht="6" customHeight="1">
      <c r="A1245" s="315"/>
      <c r="B1245" s="222"/>
      <c r="C1245" s="223"/>
      <c r="D1245" s="223"/>
      <c r="E1245" s="223">
        <f t="shared" si="357"/>
        <v>0</v>
      </c>
      <c r="F1245" s="223"/>
      <c r="G1245" s="223"/>
      <c r="H1245" s="223">
        <f t="shared" si="356"/>
        <v>0</v>
      </c>
      <c r="I1245" s="223" t="str">
        <f t="shared" si="344"/>
        <v/>
      </c>
      <c r="J1245" s="223" t="str">
        <f t="shared" si="343"/>
        <v/>
      </c>
    </row>
    <row r="1246" spans="1:10" s="11" customFormat="1" ht="25.5">
      <c r="A1246" s="47" t="s">
        <v>603</v>
      </c>
      <c r="B1246" s="50" t="s">
        <v>242</v>
      </c>
      <c r="C1246" s="287">
        <f>SUM(C1248:C1256)</f>
        <v>6417785</v>
      </c>
      <c r="D1246" s="287">
        <f>SUM(D1248:D1254)</f>
        <v>0</v>
      </c>
      <c r="E1246" s="287">
        <f t="shared" si="357"/>
        <v>6417785</v>
      </c>
      <c r="F1246" s="287">
        <f>SUM(F1248:F1256)</f>
        <v>6385340.8599999994</v>
      </c>
      <c r="G1246" s="287">
        <f>SUM(G1248:G1254)</f>
        <v>0</v>
      </c>
      <c r="H1246" s="287">
        <f t="shared" si="356"/>
        <v>6385340.8599999994</v>
      </c>
      <c r="I1246" s="287">
        <f t="shared" si="344"/>
        <v>99.49446514646408</v>
      </c>
      <c r="J1246" s="287">
        <f t="shared" si="343"/>
        <v>99.49446514646408</v>
      </c>
    </row>
    <row r="1247" spans="1:10" s="11" customFormat="1" hidden="1">
      <c r="A1247" s="54" t="s">
        <v>244</v>
      </c>
      <c r="B1247" s="111"/>
      <c r="C1247" s="288">
        <f>SUM(C1248:C1254)</f>
        <v>6417785</v>
      </c>
      <c r="D1247" s="289"/>
      <c r="E1247" s="126">
        <f t="shared" si="357"/>
        <v>6417785</v>
      </c>
      <c r="F1247" s="288">
        <f>SUM(F1248:F1254)</f>
        <v>6385340.8599999994</v>
      </c>
      <c r="G1247" s="289"/>
      <c r="H1247" s="126">
        <f t="shared" si="356"/>
        <v>6385340.8599999994</v>
      </c>
      <c r="I1247" s="126">
        <f t="shared" si="344"/>
        <v>99.49446514646408</v>
      </c>
      <c r="J1247" s="126">
        <f t="shared" si="343"/>
        <v>99.49446514646408</v>
      </c>
    </row>
    <row r="1248" spans="1:10" s="11" customFormat="1" ht="12.75" customHeight="1">
      <c r="A1248" s="36" t="s">
        <v>152</v>
      </c>
      <c r="B1248" s="34" t="s">
        <v>390</v>
      </c>
      <c r="C1248" s="124">
        <v>6161495</v>
      </c>
      <c r="D1248" s="288"/>
      <c r="E1248" s="126">
        <f t="shared" si="357"/>
        <v>6161495</v>
      </c>
      <c r="F1248" s="288">
        <v>6130646.7400000002</v>
      </c>
      <c r="G1248" s="288"/>
      <c r="H1248" s="126">
        <f t="shared" si="356"/>
        <v>6130646.7400000002</v>
      </c>
      <c r="I1248" s="126">
        <f t="shared" si="344"/>
        <v>99.499338066491987</v>
      </c>
      <c r="J1248" s="126">
        <f t="shared" si="343"/>
        <v>99.499338066491987</v>
      </c>
    </row>
    <row r="1249" spans="1:10" s="3" customFormat="1" ht="12.75" customHeight="1">
      <c r="A1249" s="176" t="s">
        <v>970</v>
      </c>
      <c r="B1249" s="175" t="s">
        <v>968</v>
      </c>
      <c r="C1249" s="124">
        <v>64300</v>
      </c>
      <c r="D1249" s="126"/>
      <c r="E1249" s="126">
        <f t="shared" si="357"/>
        <v>64300</v>
      </c>
      <c r="F1249" s="126">
        <v>64300</v>
      </c>
      <c r="G1249" s="126"/>
      <c r="H1249" s="126">
        <f t="shared" si="356"/>
        <v>64300</v>
      </c>
      <c r="I1249" s="126">
        <f t="shared" si="344"/>
        <v>100</v>
      </c>
      <c r="J1249" s="126">
        <f t="shared" si="343"/>
        <v>100</v>
      </c>
    </row>
    <row r="1250" spans="1:10" s="11" customFormat="1" ht="12.75" customHeight="1">
      <c r="A1250" s="176" t="s">
        <v>921</v>
      </c>
      <c r="B1250" s="175" t="s">
        <v>918</v>
      </c>
      <c r="C1250" s="124">
        <v>2570</v>
      </c>
      <c r="D1250" s="124"/>
      <c r="E1250" s="126">
        <f t="shared" si="357"/>
        <v>2570</v>
      </c>
      <c r="F1250" s="124">
        <v>2497</v>
      </c>
      <c r="G1250" s="124"/>
      <c r="H1250" s="126">
        <f t="shared" ref="H1250:H1256" si="358">SUM(F1250:G1250)</f>
        <v>2497</v>
      </c>
      <c r="I1250" s="126">
        <f t="shared" si="344"/>
        <v>97.159533073929964</v>
      </c>
      <c r="J1250" s="126">
        <f t="shared" si="343"/>
        <v>97.159533073929964</v>
      </c>
    </row>
    <row r="1251" spans="1:10" s="11" customFormat="1" ht="12.75" customHeight="1">
      <c r="A1251" s="36" t="s">
        <v>720</v>
      </c>
      <c r="B1251" s="34" t="s">
        <v>721</v>
      </c>
      <c r="C1251" s="124">
        <v>18060</v>
      </c>
      <c r="D1251" s="288"/>
      <c r="E1251" s="126">
        <f t="shared" si="357"/>
        <v>18060</v>
      </c>
      <c r="F1251" s="288">
        <v>17178.63</v>
      </c>
      <c r="G1251" s="288"/>
      <c r="H1251" s="126">
        <f t="shared" si="358"/>
        <v>17178.63</v>
      </c>
      <c r="I1251" s="126">
        <f t="shared" si="344"/>
        <v>95.119767441860475</v>
      </c>
      <c r="J1251" s="126">
        <f t="shared" si="343"/>
        <v>95.119767441860475</v>
      </c>
    </row>
    <row r="1252" spans="1:10" s="11" customFormat="1" ht="12.75" customHeight="1">
      <c r="A1252" s="36" t="s">
        <v>722</v>
      </c>
      <c r="B1252" s="34" t="s">
        <v>723</v>
      </c>
      <c r="C1252" s="124">
        <v>22860</v>
      </c>
      <c r="D1252" s="288"/>
      <c r="E1252" s="126">
        <f t="shared" si="357"/>
        <v>22860</v>
      </c>
      <c r="F1252" s="288">
        <v>22232.67</v>
      </c>
      <c r="G1252" s="288"/>
      <c r="H1252" s="126">
        <f t="shared" si="358"/>
        <v>22232.67</v>
      </c>
      <c r="I1252" s="126">
        <f t="shared" si="344"/>
        <v>97.255774278215213</v>
      </c>
      <c r="J1252" s="126">
        <f t="shared" si="343"/>
        <v>97.255774278215213</v>
      </c>
    </row>
    <row r="1253" spans="1:10" s="3" customFormat="1" ht="12.75" customHeight="1">
      <c r="A1253" s="36" t="s">
        <v>619</v>
      </c>
      <c r="B1253" s="34" t="s">
        <v>618</v>
      </c>
      <c r="C1253" s="124">
        <v>13500</v>
      </c>
      <c r="D1253" s="126"/>
      <c r="E1253" s="126">
        <f t="shared" si="357"/>
        <v>13500</v>
      </c>
      <c r="F1253" s="126">
        <v>13490.39</v>
      </c>
      <c r="G1253" s="126"/>
      <c r="H1253" s="126">
        <f t="shared" si="358"/>
        <v>13490.39</v>
      </c>
      <c r="I1253" s="126">
        <f t="shared" si="344"/>
        <v>99.928814814814814</v>
      </c>
      <c r="J1253" s="126">
        <f t="shared" ref="J1253:J1311" si="359">IF(E1253&lt;&gt;0,IF(H1253&lt;&gt;0,H1253/E1253*100,""),"")</f>
        <v>99.928814814814814</v>
      </c>
    </row>
    <row r="1254" spans="1:10" s="3" customFormat="1" ht="12.75" customHeight="1">
      <c r="A1254" s="36" t="s">
        <v>346</v>
      </c>
      <c r="B1254" s="34" t="s">
        <v>123</v>
      </c>
      <c r="C1254" s="124">
        <v>135000</v>
      </c>
      <c r="D1254" s="126"/>
      <c r="E1254" s="126">
        <f t="shared" si="357"/>
        <v>135000</v>
      </c>
      <c r="F1254" s="126">
        <v>134995.43</v>
      </c>
      <c r="G1254" s="126"/>
      <c r="H1254" s="126">
        <f t="shared" si="358"/>
        <v>134995.43</v>
      </c>
      <c r="I1254" s="126">
        <f t="shared" ref="I1254:I1311" si="360">IF(C1254&lt;&gt;0,IF(F1254&lt;&gt;0,F1254/C1254*100,""),"")</f>
        <v>99.996614814814805</v>
      </c>
      <c r="J1254" s="126">
        <f t="shared" si="359"/>
        <v>99.996614814814805</v>
      </c>
    </row>
    <row r="1255" spans="1:10" s="3" customFormat="1" ht="12.75" hidden="1" customHeight="1">
      <c r="A1255" s="176" t="s">
        <v>764</v>
      </c>
      <c r="B1255" s="175" t="s">
        <v>125</v>
      </c>
      <c r="C1255" s="124"/>
      <c r="D1255" s="126"/>
      <c r="E1255" s="126">
        <f t="shared" si="357"/>
        <v>0</v>
      </c>
      <c r="F1255" s="126"/>
      <c r="G1255" s="126"/>
      <c r="H1255" s="126">
        <f t="shared" si="358"/>
        <v>0</v>
      </c>
      <c r="I1255" s="126" t="str">
        <f t="shared" si="360"/>
        <v/>
      </c>
      <c r="J1255" s="126" t="str">
        <f t="shared" si="359"/>
        <v/>
      </c>
    </row>
    <row r="1256" spans="1:10" s="3" customFormat="1" ht="12.75" hidden="1" customHeight="1">
      <c r="A1256" s="176" t="s">
        <v>763</v>
      </c>
      <c r="B1256" s="175" t="s">
        <v>124</v>
      </c>
      <c r="C1256" s="124"/>
      <c r="D1256" s="126"/>
      <c r="E1256" s="126">
        <f t="shared" si="357"/>
        <v>0</v>
      </c>
      <c r="F1256" s="126"/>
      <c r="G1256" s="126"/>
      <c r="H1256" s="126">
        <f t="shared" si="358"/>
        <v>0</v>
      </c>
      <c r="I1256" s="126" t="str">
        <f t="shared" si="360"/>
        <v/>
      </c>
      <c r="J1256" s="126" t="str">
        <f t="shared" si="359"/>
        <v/>
      </c>
    </row>
    <row r="1257" spans="1:10" s="3" customFormat="1" ht="6" customHeight="1">
      <c r="A1257" s="36"/>
      <c r="B1257" s="34"/>
      <c r="C1257" s="126"/>
      <c r="D1257" s="126"/>
      <c r="E1257" s="126"/>
      <c r="F1257" s="126"/>
      <c r="G1257" s="126"/>
      <c r="H1257" s="126"/>
      <c r="I1257" s="126" t="str">
        <f t="shared" si="360"/>
        <v/>
      </c>
      <c r="J1257" s="126" t="str">
        <f t="shared" si="359"/>
        <v/>
      </c>
    </row>
    <row r="1258" spans="1:10" s="11" customFormat="1" ht="12.75">
      <c r="A1258" s="47" t="s">
        <v>783</v>
      </c>
      <c r="B1258" s="50" t="s">
        <v>242</v>
      </c>
      <c r="C1258" s="141">
        <f>SUM(C1260:C1267)</f>
        <v>9018355</v>
      </c>
      <c r="D1258" s="141">
        <f>SUM(D1260:D1267)</f>
        <v>0</v>
      </c>
      <c r="E1258" s="141">
        <f t="shared" ref="E1258:E1267" si="361">SUM(C1258:D1258)</f>
        <v>9018355</v>
      </c>
      <c r="F1258" s="141">
        <f>SUM(F1260:F1267)</f>
        <v>8951864.7400000021</v>
      </c>
      <c r="G1258" s="141">
        <f>SUM(G1260:G1267)</f>
        <v>0</v>
      </c>
      <c r="H1258" s="141">
        <f>SUM(F1258:G1258)</f>
        <v>8951864.7400000021</v>
      </c>
      <c r="I1258" s="141">
        <f t="shared" si="360"/>
        <v>99.262722968878492</v>
      </c>
      <c r="J1258" s="141">
        <f t="shared" si="359"/>
        <v>99.262722968878492</v>
      </c>
    </row>
    <row r="1259" spans="1:10" s="11" customFormat="1" hidden="1">
      <c r="A1259" s="54" t="s">
        <v>244</v>
      </c>
      <c r="B1259" s="111"/>
      <c r="C1259" s="142">
        <f>SUM(C1260:C1267)</f>
        <v>9018355</v>
      </c>
      <c r="D1259" s="143"/>
      <c r="E1259" s="126">
        <f t="shared" si="361"/>
        <v>9018355</v>
      </c>
      <c r="F1259" s="142">
        <f>SUM(F1260:F1267)</f>
        <v>8951864.7400000021</v>
      </c>
      <c r="G1259" s="143"/>
      <c r="H1259" s="126">
        <f>SUM(F1259:G1259)</f>
        <v>8951864.7400000021</v>
      </c>
      <c r="I1259" s="126">
        <f t="shared" si="360"/>
        <v>99.262722968878492</v>
      </c>
      <c r="J1259" s="126">
        <f t="shared" si="359"/>
        <v>99.262722968878492</v>
      </c>
    </row>
    <row r="1260" spans="1:10" s="11" customFormat="1">
      <c r="A1260" s="36" t="s">
        <v>152</v>
      </c>
      <c r="B1260" s="34" t="s">
        <v>390</v>
      </c>
      <c r="C1260" s="124">
        <v>8864185</v>
      </c>
      <c r="D1260" s="142"/>
      <c r="E1260" s="126">
        <f t="shared" si="361"/>
        <v>8864185</v>
      </c>
      <c r="F1260" s="142">
        <f>8694493.55+105700</f>
        <v>8800193.5500000007</v>
      </c>
      <c r="G1260" s="142"/>
      <c r="H1260" s="126">
        <f>SUM(F1260:G1260)</f>
        <v>8800193.5500000007</v>
      </c>
      <c r="I1260" s="126">
        <f t="shared" si="360"/>
        <v>99.278089863873561</v>
      </c>
      <c r="J1260" s="126">
        <f t="shared" si="359"/>
        <v>99.278089863873561</v>
      </c>
    </row>
    <row r="1261" spans="1:10" s="11" customFormat="1">
      <c r="A1261" s="176" t="s">
        <v>970</v>
      </c>
      <c r="B1261" s="175" t="s">
        <v>968</v>
      </c>
      <c r="C1261" s="124">
        <v>71000</v>
      </c>
      <c r="D1261" s="142"/>
      <c r="E1261" s="126">
        <f t="shared" si="361"/>
        <v>71000</v>
      </c>
      <c r="F1261" s="142">
        <v>70990</v>
      </c>
      <c r="G1261" s="142"/>
      <c r="H1261" s="126">
        <f t="shared" ref="H1261:H1266" si="362">SUM(F1261:G1261)</f>
        <v>70990</v>
      </c>
      <c r="I1261" s="126">
        <f t="shared" si="360"/>
        <v>99.985915492957744</v>
      </c>
      <c r="J1261" s="126">
        <f t="shared" si="359"/>
        <v>99.985915492957744</v>
      </c>
    </row>
    <row r="1262" spans="1:10" s="11" customFormat="1">
      <c r="A1262" s="36" t="s">
        <v>720</v>
      </c>
      <c r="B1262" s="34" t="s">
        <v>721</v>
      </c>
      <c r="C1262" s="124">
        <v>19990</v>
      </c>
      <c r="D1262" s="142"/>
      <c r="E1262" s="126">
        <f t="shared" si="361"/>
        <v>19990</v>
      </c>
      <c r="F1262" s="142">
        <v>19888.72</v>
      </c>
      <c r="G1262" s="142"/>
      <c r="H1262" s="126">
        <f t="shared" si="362"/>
        <v>19888.72</v>
      </c>
      <c r="I1262" s="126">
        <f t="shared" si="360"/>
        <v>99.493346673336674</v>
      </c>
      <c r="J1262" s="126">
        <f t="shared" si="359"/>
        <v>99.493346673336674</v>
      </c>
    </row>
    <row r="1263" spans="1:10" s="11" customFormat="1">
      <c r="A1263" s="36" t="s">
        <v>722</v>
      </c>
      <c r="B1263" s="34" t="s">
        <v>723</v>
      </c>
      <c r="C1263" s="124">
        <v>21910</v>
      </c>
      <c r="D1263" s="142"/>
      <c r="E1263" s="126">
        <f t="shared" si="361"/>
        <v>21910</v>
      </c>
      <c r="F1263" s="142">
        <v>21040.51</v>
      </c>
      <c r="G1263" s="142"/>
      <c r="H1263" s="126">
        <f t="shared" si="362"/>
        <v>21040.51</v>
      </c>
      <c r="I1263" s="126">
        <f t="shared" si="360"/>
        <v>96.031538110451848</v>
      </c>
      <c r="J1263" s="126">
        <f t="shared" si="359"/>
        <v>96.031538110451848</v>
      </c>
    </row>
    <row r="1264" spans="1:10" s="11" customFormat="1" ht="12" customHeight="1">
      <c r="A1264" s="36" t="s">
        <v>728</v>
      </c>
      <c r="B1264" s="34" t="s">
        <v>729</v>
      </c>
      <c r="C1264" s="124">
        <v>29870</v>
      </c>
      <c r="D1264" s="142"/>
      <c r="E1264" s="126">
        <f t="shared" si="361"/>
        <v>29870</v>
      </c>
      <c r="F1264" s="142">
        <v>29591.46</v>
      </c>
      <c r="G1264" s="142"/>
      <c r="H1264" s="126">
        <f t="shared" si="362"/>
        <v>29591.46</v>
      </c>
      <c r="I1264" s="126">
        <f t="shared" si="360"/>
        <v>99.067492467358548</v>
      </c>
      <c r="J1264" s="126">
        <f t="shared" si="359"/>
        <v>99.067492467358548</v>
      </c>
    </row>
    <row r="1265" spans="1:10" s="11" customFormat="1">
      <c r="A1265" s="36" t="s">
        <v>736</v>
      </c>
      <c r="B1265" s="34" t="s">
        <v>730</v>
      </c>
      <c r="C1265" s="124">
        <v>1200</v>
      </c>
      <c r="D1265" s="142"/>
      <c r="E1265" s="126">
        <f t="shared" si="361"/>
        <v>1200</v>
      </c>
      <c r="F1265" s="142">
        <v>1160.5</v>
      </c>
      <c r="G1265" s="142"/>
      <c r="H1265" s="126">
        <f t="shared" si="362"/>
        <v>1160.5</v>
      </c>
      <c r="I1265" s="126">
        <f t="shared" si="360"/>
        <v>96.708333333333329</v>
      </c>
      <c r="J1265" s="126">
        <f t="shared" si="359"/>
        <v>96.708333333333329</v>
      </c>
    </row>
    <row r="1266" spans="1:10" s="11" customFormat="1" ht="24">
      <c r="A1266" s="36" t="s">
        <v>990</v>
      </c>
      <c r="B1266" s="34" t="s">
        <v>989</v>
      </c>
      <c r="C1266" s="124">
        <v>1200</v>
      </c>
      <c r="D1266" s="142"/>
      <c r="E1266" s="126">
        <f t="shared" si="361"/>
        <v>1200</v>
      </c>
      <c r="F1266" s="142"/>
      <c r="G1266" s="142"/>
      <c r="H1266" s="126">
        <f t="shared" si="362"/>
        <v>0</v>
      </c>
      <c r="I1266" s="126" t="str">
        <f t="shared" si="360"/>
        <v/>
      </c>
      <c r="J1266" s="126" t="str">
        <f t="shared" si="359"/>
        <v/>
      </c>
    </row>
    <row r="1267" spans="1:10" s="3" customFormat="1">
      <c r="A1267" s="36" t="s">
        <v>346</v>
      </c>
      <c r="B1267" s="34" t="s">
        <v>123</v>
      </c>
      <c r="C1267" s="124">
        <v>9000</v>
      </c>
      <c r="D1267" s="126"/>
      <c r="E1267" s="126">
        <f t="shared" si="361"/>
        <v>9000</v>
      </c>
      <c r="F1267" s="126">
        <v>9000</v>
      </c>
      <c r="G1267" s="126"/>
      <c r="H1267" s="126">
        <f>SUM(F1267:G1267)</f>
        <v>9000</v>
      </c>
      <c r="I1267" s="126">
        <f t="shared" si="360"/>
        <v>100</v>
      </c>
      <c r="J1267" s="126">
        <f t="shared" si="359"/>
        <v>100</v>
      </c>
    </row>
    <row r="1268" spans="1:10" s="3" customFormat="1" ht="6" customHeight="1">
      <c r="A1268" s="36"/>
      <c r="B1268" s="34"/>
      <c r="C1268" s="126"/>
      <c r="D1268" s="126"/>
      <c r="E1268" s="126"/>
      <c r="F1268" s="126"/>
      <c r="G1268" s="126"/>
      <c r="H1268" s="126"/>
      <c r="I1268" s="126" t="str">
        <f t="shared" si="360"/>
        <v/>
      </c>
      <c r="J1268" s="126" t="str">
        <f t="shared" si="359"/>
        <v/>
      </c>
    </row>
    <row r="1269" spans="1:10" s="11" customFormat="1" ht="12.75">
      <c r="A1269" s="47" t="s">
        <v>362</v>
      </c>
      <c r="B1269" s="50" t="s">
        <v>242</v>
      </c>
      <c r="C1269" s="123">
        <f>SUM(C1271:C1278)</f>
        <v>19389606</v>
      </c>
      <c r="D1269" s="123">
        <f>SUM(D1271:D1277)</f>
        <v>0</v>
      </c>
      <c r="E1269" s="123">
        <f t="shared" ref="E1269:E1278" si="363">SUM(C1269:D1269)</f>
        <v>19389606</v>
      </c>
      <c r="F1269" s="123">
        <f>SUM(F1271:F1278)</f>
        <v>18793039.640000001</v>
      </c>
      <c r="G1269" s="123">
        <f>SUM(G1271:G1277)</f>
        <v>0</v>
      </c>
      <c r="H1269" s="123">
        <f>SUM(F1269:G1269)</f>
        <v>18793039.640000001</v>
      </c>
      <c r="I1269" s="123">
        <f t="shared" si="360"/>
        <v>96.92326723915896</v>
      </c>
      <c r="J1269" s="123">
        <f t="shared" si="359"/>
        <v>96.92326723915896</v>
      </c>
    </row>
    <row r="1270" spans="1:10" s="11" customFormat="1" hidden="1">
      <c r="A1270" s="54" t="s">
        <v>244</v>
      </c>
      <c r="B1270" s="111"/>
      <c r="C1270" s="124">
        <f>SUM(C1271:C1277)</f>
        <v>19389606</v>
      </c>
      <c r="D1270" s="125"/>
      <c r="E1270" s="126">
        <f t="shared" si="363"/>
        <v>19389606</v>
      </c>
      <c r="F1270" s="124">
        <f>SUM(F1271:F1277)</f>
        <v>18793039.640000001</v>
      </c>
      <c r="G1270" s="125"/>
      <c r="H1270" s="126">
        <f>SUM(F1270:G1270)</f>
        <v>18793039.640000001</v>
      </c>
      <c r="I1270" s="126">
        <f t="shared" si="360"/>
        <v>96.92326723915896</v>
      </c>
      <c r="J1270" s="126">
        <f t="shared" si="359"/>
        <v>96.92326723915896</v>
      </c>
    </row>
    <row r="1271" spans="1:10" s="11" customFormat="1">
      <c r="A1271" s="36" t="s">
        <v>152</v>
      </c>
      <c r="B1271" s="34" t="s">
        <v>390</v>
      </c>
      <c r="C1271" s="124">
        <v>18770916</v>
      </c>
      <c r="D1271" s="124"/>
      <c r="E1271" s="126">
        <f t="shared" si="363"/>
        <v>18770916</v>
      </c>
      <c r="F1271" s="124">
        <v>18205403.59</v>
      </c>
      <c r="G1271" s="124"/>
      <c r="H1271" s="126">
        <f t="shared" ref="H1271:H1281" si="364">SUM(F1271:G1271)</f>
        <v>18205403.59</v>
      </c>
      <c r="I1271" s="126">
        <f t="shared" si="360"/>
        <v>96.987294546520801</v>
      </c>
      <c r="J1271" s="126">
        <f t="shared" si="359"/>
        <v>96.987294546520801</v>
      </c>
    </row>
    <row r="1272" spans="1:10" s="11" customFormat="1">
      <c r="A1272" s="176" t="s">
        <v>970</v>
      </c>
      <c r="B1272" s="175" t="s">
        <v>968</v>
      </c>
      <c r="C1272" s="124">
        <v>141000</v>
      </c>
      <c r="D1272" s="124"/>
      <c r="E1272" s="126">
        <f t="shared" si="363"/>
        <v>141000</v>
      </c>
      <c r="F1272" s="124">
        <v>140843.5</v>
      </c>
      <c r="G1272" s="124"/>
      <c r="H1272" s="126">
        <f t="shared" si="364"/>
        <v>140843.5</v>
      </c>
      <c r="I1272" s="126">
        <f t="shared" si="360"/>
        <v>99.889007092198582</v>
      </c>
      <c r="J1272" s="126">
        <f t="shared" si="359"/>
        <v>99.889007092198582</v>
      </c>
    </row>
    <row r="1273" spans="1:10" s="11" customFormat="1">
      <c r="A1273" s="36" t="s">
        <v>724</v>
      </c>
      <c r="B1273" s="34" t="s">
        <v>725</v>
      </c>
      <c r="C1273" s="124">
        <v>124880</v>
      </c>
      <c r="D1273" s="124"/>
      <c r="E1273" s="126">
        <f t="shared" si="363"/>
        <v>124880</v>
      </c>
      <c r="F1273" s="124">
        <v>122193.82</v>
      </c>
      <c r="G1273" s="124"/>
      <c r="H1273" s="126">
        <f t="shared" si="364"/>
        <v>122193.82</v>
      </c>
      <c r="I1273" s="126">
        <f t="shared" si="360"/>
        <v>97.848991031390142</v>
      </c>
      <c r="J1273" s="126">
        <f t="shared" si="359"/>
        <v>97.848991031390142</v>
      </c>
    </row>
    <row r="1274" spans="1:10" s="11" customFormat="1">
      <c r="A1274" s="36" t="s">
        <v>736</v>
      </c>
      <c r="B1274" s="34" t="s">
        <v>730</v>
      </c>
      <c r="C1274" s="124">
        <v>2110</v>
      </c>
      <c r="D1274" s="124"/>
      <c r="E1274" s="126">
        <f t="shared" si="363"/>
        <v>2110</v>
      </c>
      <c r="F1274" s="124">
        <v>1117.02</v>
      </c>
      <c r="G1274" s="124"/>
      <c r="H1274" s="126">
        <f t="shared" si="364"/>
        <v>1117.02</v>
      </c>
      <c r="I1274" s="126">
        <f t="shared" si="360"/>
        <v>52.939336492891002</v>
      </c>
      <c r="J1274" s="126">
        <f t="shared" si="359"/>
        <v>52.939336492891002</v>
      </c>
    </row>
    <row r="1275" spans="1:10" s="11" customFormat="1">
      <c r="A1275" s="36" t="s">
        <v>907</v>
      </c>
      <c r="B1275" s="34" t="s">
        <v>591</v>
      </c>
      <c r="C1275" s="124">
        <v>6000</v>
      </c>
      <c r="D1275" s="124"/>
      <c r="E1275" s="126">
        <f t="shared" si="363"/>
        <v>6000</v>
      </c>
      <c r="F1275" s="124">
        <v>5937</v>
      </c>
      <c r="G1275" s="124"/>
      <c r="H1275" s="126">
        <f>SUM(F1275:G1275)</f>
        <v>5937</v>
      </c>
      <c r="I1275" s="126">
        <f t="shared" si="360"/>
        <v>98.95</v>
      </c>
      <c r="J1275" s="126">
        <f t="shared" si="359"/>
        <v>98.95</v>
      </c>
    </row>
    <row r="1276" spans="1:10" s="11" customFormat="1">
      <c r="A1276" s="36" t="s">
        <v>619</v>
      </c>
      <c r="B1276" s="34" t="s">
        <v>618</v>
      </c>
      <c r="C1276" s="124">
        <v>30000</v>
      </c>
      <c r="D1276" s="124"/>
      <c r="E1276" s="126">
        <f t="shared" si="363"/>
        <v>30000</v>
      </c>
      <c r="F1276" s="124">
        <v>30000</v>
      </c>
      <c r="G1276" s="124"/>
      <c r="H1276" s="126">
        <f>SUM(F1276:G1276)</f>
        <v>30000</v>
      </c>
      <c r="I1276" s="126">
        <f t="shared" si="360"/>
        <v>100</v>
      </c>
      <c r="J1276" s="126">
        <f t="shared" si="359"/>
        <v>100</v>
      </c>
    </row>
    <row r="1277" spans="1:10" s="3" customFormat="1">
      <c r="A1277" s="36" t="s">
        <v>346</v>
      </c>
      <c r="B1277" s="34" t="s">
        <v>123</v>
      </c>
      <c r="C1277" s="124">
        <v>314700</v>
      </c>
      <c r="D1277" s="126"/>
      <c r="E1277" s="126">
        <f t="shared" si="363"/>
        <v>314700</v>
      </c>
      <c r="F1277" s="126">
        <v>287544.71000000002</v>
      </c>
      <c r="G1277" s="126"/>
      <c r="H1277" s="126">
        <f>SUM(F1277:G1277)</f>
        <v>287544.71000000002</v>
      </c>
      <c r="I1277" s="126">
        <f t="shared" si="360"/>
        <v>91.371054972990152</v>
      </c>
      <c r="J1277" s="126">
        <f t="shared" si="359"/>
        <v>91.371054972990152</v>
      </c>
    </row>
    <row r="1278" spans="1:10" s="3" customFormat="1" hidden="1">
      <c r="A1278" s="176" t="s">
        <v>763</v>
      </c>
      <c r="B1278" s="175" t="s">
        <v>124</v>
      </c>
      <c r="C1278" s="124"/>
      <c r="D1278" s="126"/>
      <c r="E1278" s="126">
        <f t="shared" si="363"/>
        <v>0</v>
      </c>
      <c r="F1278" s="126">
        <v>0</v>
      </c>
      <c r="G1278" s="126"/>
      <c r="H1278" s="126">
        <f>SUM(F1278:G1278)</f>
        <v>0</v>
      </c>
      <c r="I1278" s="126" t="str">
        <f t="shared" si="360"/>
        <v/>
      </c>
      <c r="J1278" s="126" t="str">
        <f t="shared" si="359"/>
        <v/>
      </c>
    </row>
    <row r="1279" spans="1:10" s="3" customFormat="1" ht="6" customHeight="1">
      <c r="A1279" s="57"/>
      <c r="B1279" s="34"/>
      <c r="C1279" s="126"/>
      <c r="D1279" s="126"/>
      <c r="E1279" s="126">
        <f t="shared" ref="E1279:E1286" si="365">SUM(C1279:D1279)</f>
        <v>0</v>
      </c>
      <c r="F1279" s="126"/>
      <c r="G1279" s="126"/>
      <c r="H1279" s="126">
        <f t="shared" si="364"/>
        <v>0</v>
      </c>
      <c r="I1279" s="126" t="str">
        <f t="shared" si="360"/>
        <v/>
      </c>
      <c r="J1279" s="126" t="str">
        <f t="shared" si="359"/>
        <v/>
      </c>
    </row>
    <row r="1280" spans="1:10" s="11" customFormat="1" ht="12" customHeight="1">
      <c r="A1280" s="47" t="s">
        <v>399</v>
      </c>
      <c r="B1280" s="50" t="s">
        <v>242</v>
      </c>
      <c r="C1280" s="123">
        <f>SUM(C1282:C1291)</f>
        <v>10138897</v>
      </c>
      <c r="D1280" s="123">
        <f>SUM(D1282:D1290)</f>
        <v>0</v>
      </c>
      <c r="E1280" s="123">
        <f t="shared" si="365"/>
        <v>10138897</v>
      </c>
      <c r="F1280" s="123">
        <f>SUM(F1282:F1291)</f>
        <v>9977561.7700000014</v>
      </c>
      <c r="G1280" s="123">
        <f>SUM(G1282:G1290)</f>
        <v>0</v>
      </c>
      <c r="H1280" s="123">
        <f t="shared" si="364"/>
        <v>9977561.7700000014</v>
      </c>
      <c r="I1280" s="123">
        <f t="shared" si="360"/>
        <v>98.408749689438622</v>
      </c>
      <c r="J1280" s="123">
        <f t="shared" si="359"/>
        <v>98.408749689438622</v>
      </c>
    </row>
    <row r="1281" spans="1:10" s="11" customFormat="1" hidden="1">
      <c r="A1281" s="54" t="s">
        <v>244</v>
      </c>
      <c r="B1281" s="111"/>
      <c r="C1281" s="124">
        <f>SUM(C1282:C1290)</f>
        <v>10138897</v>
      </c>
      <c r="D1281" s="125"/>
      <c r="E1281" s="130">
        <f t="shared" si="365"/>
        <v>10138897</v>
      </c>
      <c r="F1281" s="124">
        <f>SUM(F1282:F1290)</f>
        <v>9977561.7700000014</v>
      </c>
      <c r="G1281" s="125"/>
      <c r="H1281" s="130">
        <f t="shared" si="364"/>
        <v>9977561.7700000014</v>
      </c>
      <c r="I1281" s="130">
        <f t="shared" si="360"/>
        <v>98.408749689438622</v>
      </c>
      <c r="J1281" s="130">
        <f t="shared" si="359"/>
        <v>98.408749689438622</v>
      </c>
    </row>
    <row r="1282" spans="1:10" s="11" customFormat="1">
      <c r="A1282" s="36" t="s">
        <v>152</v>
      </c>
      <c r="B1282" s="34" t="s">
        <v>390</v>
      </c>
      <c r="C1282" s="124">
        <v>9778127</v>
      </c>
      <c r="D1282" s="125"/>
      <c r="E1282" s="130">
        <f t="shared" si="365"/>
        <v>9778127</v>
      </c>
      <c r="F1282" s="124">
        <v>9625009.9800000004</v>
      </c>
      <c r="G1282" s="125"/>
      <c r="H1282" s="130">
        <f>SUM(F1282:G1282)</f>
        <v>9625009.9800000004</v>
      </c>
      <c r="I1282" s="130">
        <f t="shared" si="360"/>
        <v>98.43408640530032</v>
      </c>
      <c r="J1282" s="130">
        <f t="shared" si="359"/>
        <v>98.43408640530032</v>
      </c>
    </row>
    <row r="1283" spans="1:10" s="3" customFormat="1">
      <c r="A1283" s="176" t="s">
        <v>970</v>
      </c>
      <c r="B1283" s="175" t="s">
        <v>968</v>
      </c>
      <c r="C1283" s="124">
        <v>101000</v>
      </c>
      <c r="D1283" s="126"/>
      <c r="E1283" s="130">
        <f>SUM(C1283:D1283)</f>
        <v>101000</v>
      </c>
      <c r="F1283" s="126">
        <v>100999.99</v>
      </c>
      <c r="G1283" s="126"/>
      <c r="H1283" s="130">
        <f>SUM(F1283:G1283)</f>
        <v>100999.99</v>
      </c>
      <c r="I1283" s="130">
        <f t="shared" si="360"/>
        <v>99.999990099009906</v>
      </c>
      <c r="J1283" s="130">
        <f t="shared" si="359"/>
        <v>99.999990099009906</v>
      </c>
    </row>
    <row r="1284" spans="1:10" s="3" customFormat="1">
      <c r="A1284" s="36" t="s">
        <v>1004</v>
      </c>
      <c r="B1284" s="34" t="s">
        <v>1003</v>
      </c>
      <c r="C1284" s="124">
        <v>50000</v>
      </c>
      <c r="D1284" s="126"/>
      <c r="E1284" s="130">
        <f t="shared" si="365"/>
        <v>50000</v>
      </c>
      <c r="F1284" s="126">
        <v>45400</v>
      </c>
      <c r="G1284" s="126"/>
      <c r="H1284" s="130">
        <f>SUM(F1284:G1284)</f>
        <v>45400</v>
      </c>
      <c r="I1284" s="130">
        <f t="shared" si="360"/>
        <v>90.8</v>
      </c>
      <c r="J1284" s="130">
        <f t="shared" si="359"/>
        <v>90.8</v>
      </c>
    </row>
    <row r="1285" spans="1:10" s="3" customFormat="1">
      <c r="A1285" s="176" t="s">
        <v>921</v>
      </c>
      <c r="B1285" s="175" t="s">
        <v>918</v>
      </c>
      <c r="C1285" s="124">
        <v>3080</v>
      </c>
      <c r="D1285" s="126"/>
      <c r="E1285" s="284">
        <f t="shared" si="365"/>
        <v>3080</v>
      </c>
      <c r="F1285" s="126">
        <v>2764.94</v>
      </c>
      <c r="G1285" s="126"/>
      <c r="H1285" s="130">
        <f t="shared" ref="H1285:H1291" si="366">SUM(F1285:G1285)</f>
        <v>2764.94</v>
      </c>
      <c r="I1285" s="130">
        <f t="shared" si="360"/>
        <v>89.770779220779218</v>
      </c>
      <c r="J1285" s="130">
        <f t="shared" si="359"/>
        <v>89.770779220779218</v>
      </c>
    </row>
    <row r="1286" spans="1:10" s="3" customFormat="1">
      <c r="A1286" s="36" t="s">
        <v>726</v>
      </c>
      <c r="B1286" s="34" t="s">
        <v>727</v>
      </c>
      <c r="C1286" s="124">
        <v>33950</v>
      </c>
      <c r="D1286" s="126"/>
      <c r="E1286" s="130">
        <f t="shared" si="365"/>
        <v>33950</v>
      </c>
      <c r="F1286" s="126">
        <v>33365.300000000003</v>
      </c>
      <c r="G1286" s="126"/>
      <c r="H1286" s="130">
        <f t="shared" si="366"/>
        <v>33365.300000000003</v>
      </c>
      <c r="I1286" s="130">
        <f t="shared" si="360"/>
        <v>98.277761413843905</v>
      </c>
      <c r="J1286" s="130">
        <f t="shared" si="359"/>
        <v>98.277761413843905</v>
      </c>
    </row>
    <row r="1287" spans="1:10" s="3" customFormat="1">
      <c r="A1287" s="36" t="s">
        <v>736</v>
      </c>
      <c r="B1287" s="34" t="s">
        <v>730</v>
      </c>
      <c r="C1287" s="124">
        <v>1000</v>
      </c>
      <c r="D1287" s="126"/>
      <c r="E1287" s="130">
        <f>SUM(C1287:D1287)</f>
        <v>1000</v>
      </c>
      <c r="F1287" s="126">
        <v>889.81</v>
      </c>
      <c r="G1287" s="126"/>
      <c r="H1287" s="130">
        <f t="shared" si="366"/>
        <v>889.81</v>
      </c>
      <c r="I1287" s="130">
        <f t="shared" si="360"/>
        <v>88.980999999999995</v>
      </c>
      <c r="J1287" s="130">
        <f t="shared" si="359"/>
        <v>88.980999999999995</v>
      </c>
    </row>
    <row r="1288" spans="1:10" s="11" customFormat="1">
      <c r="A1288" s="36" t="s">
        <v>978</v>
      </c>
      <c r="B1288" s="34" t="s">
        <v>977</v>
      </c>
      <c r="C1288" s="124">
        <v>46740</v>
      </c>
      <c r="D1288" s="124"/>
      <c r="E1288" s="126">
        <f t="shared" ref="E1288:E1296" si="367">SUM(C1288:D1288)</f>
        <v>46740</v>
      </c>
      <c r="F1288" s="124">
        <v>46740</v>
      </c>
      <c r="G1288" s="124"/>
      <c r="H1288" s="130">
        <f t="shared" si="366"/>
        <v>46740</v>
      </c>
      <c r="I1288" s="130">
        <f t="shared" si="360"/>
        <v>100</v>
      </c>
      <c r="J1288" s="130">
        <f t="shared" si="359"/>
        <v>100</v>
      </c>
    </row>
    <row r="1289" spans="1:10" s="11" customFormat="1">
      <c r="A1289" s="36" t="s">
        <v>907</v>
      </c>
      <c r="B1289" s="34" t="s">
        <v>591</v>
      </c>
      <c r="C1289" s="124">
        <v>12000</v>
      </c>
      <c r="D1289" s="124"/>
      <c r="E1289" s="126">
        <f t="shared" si="367"/>
        <v>12000</v>
      </c>
      <c r="F1289" s="124">
        <v>11998.99</v>
      </c>
      <c r="G1289" s="124"/>
      <c r="H1289" s="130">
        <f t="shared" si="366"/>
        <v>11998.99</v>
      </c>
      <c r="I1289" s="130">
        <f t="shared" si="360"/>
        <v>99.991583333333338</v>
      </c>
      <c r="J1289" s="130">
        <f t="shared" si="359"/>
        <v>99.991583333333338</v>
      </c>
    </row>
    <row r="1290" spans="1:10" s="3" customFormat="1">
      <c r="A1290" s="36" t="s">
        <v>346</v>
      </c>
      <c r="B1290" s="34" t="s">
        <v>123</v>
      </c>
      <c r="C1290" s="124">
        <v>113000</v>
      </c>
      <c r="D1290" s="126"/>
      <c r="E1290" s="126">
        <f t="shared" si="367"/>
        <v>113000</v>
      </c>
      <c r="F1290" s="126">
        <v>110392.76</v>
      </c>
      <c r="G1290" s="126"/>
      <c r="H1290" s="130">
        <f t="shared" si="366"/>
        <v>110392.76</v>
      </c>
      <c r="I1290" s="130">
        <f t="shared" si="360"/>
        <v>97.692707964601766</v>
      </c>
      <c r="J1290" s="130">
        <f t="shared" si="359"/>
        <v>97.692707964601766</v>
      </c>
    </row>
    <row r="1291" spans="1:10" s="3" customFormat="1" hidden="1">
      <c r="A1291" s="176" t="s">
        <v>763</v>
      </c>
      <c r="B1291" s="175" t="s">
        <v>124</v>
      </c>
      <c r="C1291" s="124"/>
      <c r="D1291" s="126"/>
      <c r="E1291" s="126">
        <f t="shared" si="367"/>
        <v>0</v>
      </c>
      <c r="F1291" s="126"/>
      <c r="G1291" s="126"/>
      <c r="H1291" s="130">
        <f t="shared" si="366"/>
        <v>0</v>
      </c>
      <c r="I1291" s="130" t="str">
        <f t="shared" si="360"/>
        <v/>
      </c>
      <c r="J1291" s="130" t="str">
        <f t="shared" si="359"/>
        <v/>
      </c>
    </row>
    <row r="1292" spans="1:10" s="3" customFormat="1" ht="6" customHeight="1">
      <c r="A1292" s="36"/>
      <c r="B1292" s="34"/>
      <c r="C1292" s="126"/>
      <c r="D1292" s="126"/>
      <c r="E1292" s="126">
        <f t="shared" si="367"/>
        <v>0</v>
      </c>
      <c r="F1292" s="126"/>
      <c r="G1292" s="126"/>
      <c r="H1292" s="126">
        <f>SUM(F1292:G1292)</f>
        <v>0</v>
      </c>
      <c r="I1292" s="126" t="str">
        <f t="shared" si="360"/>
        <v/>
      </c>
      <c r="J1292" s="126" t="str">
        <f t="shared" si="359"/>
        <v/>
      </c>
    </row>
    <row r="1293" spans="1:10" s="11" customFormat="1" ht="12" customHeight="1">
      <c r="A1293" s="47" t="s">
        <v>359</v>
      </c>
      <c r="B1293" s="50" t="s">
        <v>242</v>
      </c>
      <c r="C1293" s="123">
        <f>SUM(C1295:C1301)</f>
        <v>11713845</v>
      </c>
      <c r="D1293" s="123">
        <f>SUM(D1295:D1301)</f>
        <v>0</v>
      </c>
      <c r="E1293" s="123">
        <f t="shared" si="367"/>
        <v>11713845</v>
      </c>
      <c r="F1293" s="123">
        <f>SUM(F1295:F1301)</f>
        <v>11475551.149999999</v>
      </c>
      <c r="G1293" s="123">
        <f>SUM(G1295:G1301)</f>
        <v>0</v>
      </c>
      <c r="H1293" s="123">
        <f>SUM(F1293:G1293)</f>
        <v>11475551.149999999</v>
      </c>
      <c r="I1293" s="123">
        <f t="shared" si="360"/>
        <v>97.965707673270373</v>
      </c>
      <c r="J1293" s="123">
        <f t="shared" si="359"/>
        <v>97.965707673270373</v>
      </c>
    </row>
    <row r="1294" spans="1:10" s="11" customFormat="1" hidden="1">
      <c r="A1294" s="54" t="s">
        <v>244</v>
      </c>
      <c r="B1294" s="111"/>
      <c r="C1294" s="124">
        <f>SUM(C1295:C1301)</f>
        <v>11713845</v>
      </c>
      <c r="D1294" s="125"/>
      <c r="E1294" s="126">
        <f t="shared" si="367"/>
        <v>11713845</v>
      </c>
      <c r="F1294" s="124">
        <f>SUM(F1295:F1301)</f>
        <v>11475551.149999999</v>
      </c>
      <c r="G1294" s="125"/>
      <c r="H1294" s="126">
        <f>SUM(F1294:G1294)</f>
        <v>11475551.149999999</v>
      </c>
      <c r="I1294" s="126">
        <f t="shared" si="360"/>
        <v>97.965707673270373</v>
      </c>
      <c r="J1294" s="126">
        <f t="shared" si="359"/>
        <v>97.965707673270373</v>
      </c>
    </row>
    <row r="1295" spans="1:10" s="11" customFormat="1">
      <c r="A1295" s="36" t="s">
        <v>152</v>
      </c>
      <c r="B1295" s="34" t="s">
        <v>390</v>
      </c>
      <c r="C1295" s="124">
        <v>10942435</v>
      </c>
      <c r="D1295" s="124"/>
      <c r="E1295" s="126">
        <f t="shared" si="367"/>
        <v>10942435</v>
      </c>
      <c r="F1295" s="124">
        <v>10756730.359999999</v>
      </c>
      <c r="G1295" s="124"/>
      <c r="H1295" s="126">
        <f>SUM(F1295:G1295)</f>
        <v>10756730.359999999</v>
      </c>
      <c r="I1295" s="126">
        <f t="shared" si="360"/>
        <v>98.302894739607765</v>
      </c>
      <c r="J1295" s="126">
        <f t="shared" si="359"/>
        <v>98.302894739607765</v>
      </c>
    </row>
    <row r="1296" spans="1:10" s="11" customFormat="1">
      <c r="A1296" s="176" t="s">
        <v>970</v>
      </c>
      <c r="B1296" s="175" t="s">
        <v>968</v>
      </c>
      <c r="C1296" s="124">
        <v>138000</v>
      </c>
      <c r="D1296" s="124"/>
      <c r="E1296" s="126">
        <f t="shared" si="367"/>
        <v>138000</v>
      </c>
      <c r="F1296" s="124">
        <v>138000</v>
      </c>
      <c r="G1296" s="124"/>
      <c r="H1296" s="126">
        <f t="shared" ref="H1296:H1301" si="368">SUM(F1296:G1296)</f>
        <v>138000</v>
      </c>
      <c r="I1296" s="126">
        <f t="shared" si="360"/>
        <v>100</v>
      </c>
      <c r="J1296" s="126">
        <f t="shared" si="359"/>
        <v>100</v>
      </c>
    </row>
    <row r="1297" spans="1:10" s="11" customFormat="1">
      <c r="A1297" s="36" t="s">
        <v>720</v>
      </c>
      <c r="B1297" s="34" t="s">
        <v>721</v>
      </c>
      <c r="C1297" s="124">
        <v>33480</v>
      </c>
      <c r="D1297" s="124"/>
      <c r="E1297" s="126">
        <f>SUM(C1297:D1297)</f>
        <v>33480</v>
      </c>
      <c r="F1297" s="124">
        <v>33400.339999999997</v>
      </c>
      <c r="G1297" s="124"/>
      <c r="H1297" s="126">
        <f t="shared" si="368"/>
        <v>33400.339999999997</v>
      </c>
      <c r="I1297" s="126">
        <f t="shared" si="360"/>
        <v>99.762066905615285</v>
      </c>
      <c r="J1297" s="126">
        <f t="shared" si="359"/>
        <v>99.762066905615285</v>
      </c>
    </row>
    <row r="1298" spans="1:10" s="11" customFormat="1">
      <c r="A1298" s="36" t="s">
        <v>726</v>
      </c>
      <c r="B1298" s="34" t="s">
        <v>727</v>
      </c>
      <c r="C1298" s="124">
        <v>27090</v>
      </c>
      <c r="D1298" s="124"/>
      <c r="E1298" s="126">
        <f>SUM(C1298:D1298)</f>
        <v>27090</v>
      </c>
      <c r="F1298" s="124">
        <v>27072.07</v>
      </c>
      <c r="G1298" s="124"/>
      <c r="H1298" s="126">
        <f t="shared" si="368"/>
        <v>27072.07</v>
      </c>
      <c r="I1298" s="126">
        <f t="shared" si="360"/>
        <v>99.933813215208573</v>
      </c>
      <c r="J1298" s="126">
        <f t="shared" si="359"/>
        <v>99.933813215208573</v>
      </c>
    </row>
    <row r="1299" spans="1:10" s="11" customFormat="1">
      <c r="A1299" s="41" t="s">
        <v>886</v>
      </c>
      <c r="B1299" s="34" t="s">
        <v>667</v>
      </c>
      <c r="C1299" s="124">
        <v>77900</v>
      </c>
      <c r="D1299" s="124"/>
      <c r="E1299" s="126">
        <f>SUM(C1299:D1299)</f>
        <v>77900</v>
      </c>
      <c r="F1299" s="124">
        <v>28158.04</v>
      </c>
      <c r="G1299" s="124"/>
      <c r="H1299" s="126">
        <f t="shared" si="368"/>
        <v>28158.04</v>
      </c>
      <c r="I1299" s="126">
        <f t="shared" si="360"/>
        <v>36.146392811296536</v>
      </c>
      <c r="J1299" s="126">
        <f t="shared" si="359"/>
        <v>36.146392811296536</v>
      </c>
    </row>
    <row r="1300" spans="1:10" s="11" customFormat="1">
      <c r="A1300" s="173" t="s">
        <v>996</v>
      </c>
      <c r="B1300" s="175" t="s">
        <v>995</v>
      </c>
      <c r="C1300" s="124">
        <v>34140</v>
      </c>
      <c r="D1300" s="124"/>
      <c r="E1300" s="126">
        <f>SUM(C1300:D1300)</f>
        <v>34140</v>
      </c>
      <c r="F1300" s="124">
        <v>34140</v>
      </c>
      <c r="G1300" s="124"/>
      <c r="H1300" s="126">
        <f t="shared" si="368"/>
        <v>34140</v>
      </c>
      <c r="I1300" s="126">
        <f t="shared" si="360"/>
        <v>100</v>
      </c>
      <c r="J1300" s="126">
        <f t="shared" si="359"/>
        <v>100</v>
      </c>
    </row>
    <row r="1301" spans="1:10" s="3" customFormat="1">
      <c r="A1301" s="36" t="s">
        <v>346</v>
      </c>
      <c r="B1301" s="34" t="s">
        <v>123</v>
      </c>
      <c r="C1301" s="124">
        <v>460800</v>
      </c>
      <c r="D1301" s="126"/>
      <c r="E1301" s="126">
        <f>SUM(C1301:D1301)</f>
        <v>460800</v>
      </c>
      <c r="F1301" s="126">
        <v>458050.34</v>
      </c>
      <c r="G1301" s="126"/>
      <c r="H1301" s="126">
        <f t="shared" si="368"/>
        <v>458050.34</v>
      </c>
      <c r="I1301" s="126">
        <f t="shared" si="360"/>
        <v>99.403285590277775</v>
      </c>
      <c r="J1301" s="126">
        <f t="shared" si="359"/>
        <v>99.403285590277775</v>
      </c>
    </row>
    <row r="1302" spans="1:10" s="3" customFormat="1" ht="6" customHeight="1">
      <c r="A1302" s="315"/>
      <c r="B1302" s="222"/>
      <c r="C1302" s="223"/>
      <c r="D1302" s="223"/>
      <c r="E1302" s="223"/>
      <c r="F1302" s="223"/>
      <c r="G1302" s="223"/>
      <c r="H1302" s="223"/>
      <c r="I1302" s="223" t="str">
        <f t="shared" si="360"/>
        <v/>
      </c>
      <c r="J1302" s="223" t="str">
        <f t="shared" si="359"/>
        <v/>
      </c>
    </row>
    <row r="1303" spans="1:10" s="11" customFormat="1" ht="12.75">
      <c r="A1303" s="47" t="s">
        <v>360</v>
      </c>
      <c r="B1303" s="50" t="s">
        <v>242</v>
      </c>
      <c r="C1303" s="123">
        <f>SUM(C1305:C1313)</f>
        <v>9838465</v>
      </c>
      <c r="D1303" s="123">
        <f>SUM(D1305:D1312)</f>
        <v>0</v>
      </c>
      <c r="E1303" s="123">
        <f t="shared" ref="E1303:E1311" si="369">SUM(C1303:D1303)</f>
        <v>9838465</v>
      </c>
      <c r="F1303" s="123">
        <f>SUM(F1305:F1313)</f>
        <v>9735032.3400000017</v>
      </c>
      <c r="G1303" s="123">
        <f>SUM(G1305:G1312)</f>
        <v>0</v>
      </c>
      <c r="H1303" s="123">
        <f>SUM(F1303:G1303)</f>
        <v>9735032.3400000017</v>
      </c>
      <c r="I1303" s="123">
        <f t="shared" si="360"/>
        <v>98.948691081383146</v>
      </c>
      <c r="J1303" s="123">
        <f t="shared" si="359"/>
        <v>98.948691081383146</v>
      </c>
    </row>
    <row r="1304" spans="1:10" s="11" customFormat="1" hidden="1">
      <c r="A1304" s="54" t="s">
        <v>244</v>
      </c>
      <c r="B1304" s="111"/>
      <c r="C1304" s="258">
        <f>SUM(C1305:C1312)</f>
        <v>9838465</v>
      </c>
      <c r="D1304" s="266"/>
      <c r="E1304" s="126">
        <f t="shared" si="369"/>
        <v>9838465</v>
      </c>
      <c r="F1304" s="258">
        <f>SUM(F1305:F1312)</f>
        <v>9735032.3400000017</v>
      </c>
      <c r="G1304" s="266"/>
      <c r="H1304" s="126">
        <f>SUM(F1304:G1304)</f>
        <v>9735032.3400000017</v>
      </c>
      <c r="I1304" s="126">
        <f t="shared" si="360"/>
        <v>98.948691081383146</v>
      </c>
      <c r="J1304" s="126">
        <f t="shared" si="359"/>
        <v>98.948691081383146</v>
      </c>
    </row>
    <row r="1305" spans="1:10" s="11" customFormat="1">
      <c r="A1305" s="36" t="s">
        <v>152</v>
      </c>
      <c r="B1305" s="34" t="s">
        <v>390</v>
      </c>
      <c r="C1305" s="124">
        <v>9461475</v>
      </c>
      <c r="D1305" s="124"/>
      <c r="E1305" s="126">
        <f t="shared" si="369"/>
        <v>9461475</v>
      </c>
      <c r="F1305" s="124">
        <v>9359896.9000000004</v>
      </c>
      <c r="G1305" s="124"/>
      <c r="H1305" s="126">
        <f>SUM(F1305:G1305)</f>
        <v>9359896.9000000004</v>
      </c>
      <c r="I1305" s="126">
        <f t="shared" si="360"/>
        <v>98.926403124248594</v>
      </c>
      <c r="J1305" s="126">
        <f t="shared" si="359"/>
        <v>98.926403124248594</v>
      </c>
    </row>
    <row r="1306" spans="1:10" s="11" customFormat="1">
      <c r="A1306" s="176" t="s">
        <v>970</v>
      </c>
      <c r="B1306" s="175" t="s">
        <v>968</v>
      </c>
      <c r="C1306" s="124">
        <v>88000</v>
      </c>
      <c r="D1306" s="124"/>
      <c r="E1306" s="126">
        <f t="shared" si="369"/>
        <v>88000</v>
      </c>
      <c r="F1306" s="124">
        <v>88000</v>
      </c>
      <c r="G1306" s="124"/>
      <c r="H1306" s="126">
        <f>SUM(F1306:G1306)</f>
        <v>88000</v>
      </c>
      <c r="I1306" s="126">
        <f t="shared" si="360"/>
        <v>100</v>
      </c>
      <c r="J1306" s="126">
        <f t="shared" si="359"/>
        <v>100</v>
      </c>
    </row>
    <row r="1307" spans="1:10" s="11" customFormat="1" ht="11.25" customHeight="1">
      <c r="A1307" s="36" t="s">
        <v>339</v>
      </c>
      <c r="B1307" s="34" t="s">
        <v>389</v>
      </c>
      <c r="C1307" s="124">
        <v>1000</v>
      </c>
      <c r="D1307" s="124"/>
      <c r="E1307" s="126">
        <f t="shared" si="369"/>
        <v>1000</v>
      </c>
      <c r="F1307" s="124"/>
      <c r="G1307" s="124"/>
      <c r="H1307" s="126">
        <f t="shared" ref="H1307:H1313" si="370">SUM(F1307:G1307)</f>
        <v>0</v>
      </c>
      <c r="I1307" s="126" t="str">
        <f t="shared" si="360"/>
        <v/>
      </c>
      <c r="J1307" s="126" t="str">
        <f t="shared" si="359"/>
        <v/>
      </c>
    </row>
    <row r="1308" spans="1:10" s="11" customFormat="1">
      <c r="A1308" s="36" t="s">
        <v>726</v>
      </c>
      <c r="B1308" s="34" t="s">
        <v>727</v>
      </c>
      <c r="C1308" s="124">
        <v>23360</v>
      </c>
      <c r="D1308" s="124"/>
      <c r="E1308" s="126">
        <f t="shared" si="369"/>
        <v>23360</v>
      </c>
      <c r="F1308" s="124">
        <v>23056.880000000001</v>
      </c>
      <c r="G1308" s="124"/>
      <c r="H1308" s="126">
        <f t="shared" si="370"/>
        <v>23056.880000000001</v>
      </c>
      <c r="I1308" s="126">
        <f t="shared" si="360"/>
        <v>98.702397260273983</v>
      </c>
      <c r="J1308" s="126">
        <f t="shared" si="359"/>
        <v>98.702397260273983</v>
      </c>
    </row>
    <row r="1309" spans="1:10" s="11" customFormat="1">
      <c r="A1309" s="176" t="s">
        <v>921</v>
      </c>
      <c r="B1309" s="175" t="s">
        <v>918</v>
      </c>
      <c r="C1309" s="124">
        <v>11140</v>
      </c>
      <c r="D1309" s="124"/>
      <c r="E1309" s="126">
        <f t="shared" si="369"/>
        <v>11140</v>
      </c>
      <c r="F1309" s="124">
        <v>10974.5</v>
      </c>
      <c r="G1309" s="124"/>
      <c r="H1309" s="126">
        <f t="shared" si="370"/>
        <v>10974.5</v>
      </c>
      <c r="I1309" s="126">
        <f t="shared" si="360"/>
        <v>98.514362657091553</v>
      </c>
      <c r="J1309" s="126">
        <f t="shared" si="359"/>
        <v>98.514362657091553</v>
      </c>
    </row>
    <row r="1310" spans="1:10" s="11" customFormat="1">
      <c r="A1310" s="36" t="s">
        <v>8</v>
      </c>
      <c r="B1310" s="34" t="s">
        <v>7</v>
      </c>
      <c r="C1310" s="124">
        <v>27880</v>
      </c>
      <c r="D1310" s="124"/>
      <c r="E1310" s="126">
        <f t="shared" si="369"/>
        <v>27880</v>
      </c>
      <c r="F1310" s="124">
        <v>27643.26</v>
      </c>
      <c r="G1310" s="124"/>
      <c r="H1310" s="126">
        <f t="shared" si="370"/>
        <v>27643.26</v>
      </c>
      <c r="I1310" s="126">
        <f t="shared" si="360"/>
        <v>99.150860832137738</v>
      </c>
      <c r="J1310" s="126">
        <f t="shared" si="359"/>
        <v>99.150860832137738</v>
      </c>
    </row>
    <row r="1311" spans="1:10" s="3" customFormat="1">
      <c r="A1311" s="36" t="s">
        <v>736</v>
      </c>
      <c r="B1311" s="34" t="s">
        <v>730</v>
      </c>
      <c r="C1311" s="124">
        <v>1610</v>
      </c>
      <c r="D1311" s="126"/>
      <c r="E1311" s="126">
        <f t="shared" si="369"/>
        <v>1610</v>
      </c>
      <c r="F1311" s="126">
        <v>1468.8</v>
      </c>
      <c r="G1311" s="126"/>
      <c r="H1311" s="126">
        <f t="shared" si="370"/>
        <v>1468.8</v>
      </c>
      <c r="I1311" s="126">
        <f t="shared" si="360"/>
        <v>91.229813664596264</v>
      </c>
      <c r="J1311" s="126">
        <f t="shared" si="359"/>
        <v>91.229813664596264</v>
      </c>
    </row>
    <row r="1312" spans="1:10" s="3" customFormat="1" ht="15" customHeight="1">
      <c r="A1312" s="36" t="s">
        <v>346</v>
      </c>
      <c r="B1312" s="34" t="s">
        <v>123</v>
      </c>
      <c r="C1312" s="124">
        <v>224000</v>
      </c>
      <c r="D1312" s="126"/>
      <c r="E1312" s="126">
        <f>SUM(C1312:D1312)</f>
        <v>224000</v>
      </c>
      <c r="F1312" s="126">
        <v>223992</v>
      </c>
      <c r="G1312" s="126"/>
      <c r="H1312" s="126">
        <f t="shared" si="370"/>
        <v>223992</v>
      </c>
      <c r="I1312" s="126">
        <f t="shared" ref="I1312:I1374" si="371">IF(C1312&lt;&gt;0,IF(F1312&lt;&gt;0,F1312/C1312*100,""),"")</f>
        <v>99.996428571428581</v>
      </c>
      <c r="J1312" s="126">
        <f t="shared" ref="J1312:J1373" si="372">IF(E1312&lt;&gt;0,IF(H1312&lt;&gt;0,H1312/E1312*100,""),"")</f>
        <v>99.996428571428581</v>
      </c>
    </row>
    <row r="1313" spans="1:10" s="3" customFormat="1" hidden="1">
      <c r="A1313" s="36" t="s">
        <v>763</v>
      </c>
      <c r="B1313" s="34" t="s">
        <v>124</v>
      </c>
      <c r="C1313" s="124"/>
      <c r="D1313" s="126"/>
      <c r="E1313" s="126">
        <f>SUM(C1313:D1313)</f>
        <v>0</v>
      </c>
      <c r="F1313" s="126"/>
      <c r="G1313" s="126"/>
      <c r="H1313" s="126">
        <f t="shared" si="370"/>
        <v>0</v>
      </c>
      <c r="I1313" s="126" t="str">
        <f t="shared" si="371"/>
        <v/>
      </c>
      <c r="J1313" s="126" t="str">
        <f t="shared" si="372"/>
        <v/>
      </c>
    </row>
    <row r="1314" spans="1:10" s="3" customFormat="1" ht="6" customHeight="1">
      <c r="A1314" s="36"/>
      <c r="B1314" s="34"/>
      <c r="C1314" s="126"/>
      <c r="D1314" s="126"/>
      <c r="E1314" s="126"/>
      <c r="F1314" s="126"/>
      <c r="G1314" s="126"/>
      <c r="H1314" s="126"/>
      <c r="I1314" s="126" t="str">
        <f t="shared" si="371"/>
        <v/>
      </c>
      <c r="J1314" s="126" t="str">
        <f t="shared" si="372"/>
        <v/>
      </c>
    </row>
    <row r="1315" spans="1:10" s="11" customFormat="1" ht="12.75">
      <c r="A1315" s="47" t="s">
        <v>401</v>
      </c>
      <c r="B1315" s="50" t="s">
        <v>242</v>
      </c>
      <c r="C1315" s="123">
        <f>SUM(C1317:C1324)</f>
        <v>5818335</v>
      </c>
      <c r="D1315" s="123">
        <f>SUM(D1317:D1324)</f>
        <v>0</v>
      </c>
      <c r="E1315" s="123">
        <f>SUM(C1315:D1315)</f>
        <v>5818335</v>
      </c>
      <c r="F1315" s="123">
        <f>SUM(F1317:F1324)</f>
        <v>5753798.6799999997</v>
      </c>
      <c r="G1315" s="123">
        <f>SUM(G1317:G1324)</f>
        <v>0</v>
      </c>
      <c r="H1315" s="123">
        <f>SUM(F1315:G1315)</f>
        <v>5753798.6799999997</v>
      </c>
      <c r="I1315" s="123">
        <f t="shared" si="371"/>
        <v>98.8908112028613</v>
      </c>
      <c r="J1315" s="123">
        <f t="shared" si="372"/>
        <v>98.8908112028613</v>
      </c>
    </row>
    <row r="1316" spans="1:10" s="11" customFormat="1">
      <c r="A1316" s="54" t="s">
        <v>244</v>
      </c>
      <c r="B1316" s="111"/>
      <c r="C1316" s="124">
        <f>SUM(C1317:C1323)</f>
        <v>5748335</v>
      </c>
      <c r="D1316" s="125"/>
      <c r="E1316" s="130">
        <f>D1316+C1316</f>
        <v>5748335</v>
      </c>
      <c r="F1316" s="124">
        <f>SUM(F1317:F1323)</f>
        <v>5683798.6799999997</v>
      </c>
      <c r="G1316" s="125"/>
      <c r="H1316" s="130">
        <f>G1316+F1316</f>
        <v>5683798.6799999997</v>
      </c>
      <c r="I1316" s="130">
        <f t="shared" si="371"/>
        <v>98.877304123715817</v>
      </c>
      <c r="J1316" s="130">
        <f t="shared" si="372"/>
        <v>98.877304123715817</v>
      </c>
    </row>
    <row r="1317" spans="1:10" s="3" customFormat="1">
      <c r="A1317" s="36" t="s">
        <v>152</v>
      </c>
      <c r="B1317" s="34" t="s">
        <v>390</v>
      </c>
      <c r="C1317" s="124">
        <v>5225125</v>
      </c>
      <c r="D1317" s="126"/>
      <c r="E1317" s="130">
        <f>D1317+C1317</f>
        <v>5225125</v>
      </c>
      <c r="F1317" s="126">
        <v>5186285.3099999996</v>
      </c>
      <c r="G1317" s="126"/>
      <c r="H1317" s="130">
        <f>G1317+F1317</f>
        <v>5186285.3099999996</v>
      </c>
      <c r="I1317" s="130">
        <f t="shared" si="371"/>
        <v>99.256674433625975</v>
      </c>
      <c r="J1317" s="130">
        <f t="shared" si="372"/>
        <v>99.256674433625975</v>
      </c>
    </row>
    <row r="1318" spans="1:10" s="3" customFormat="1">
      <c r="A1318" s="176" t="s">
        <v>970</v>
      </c>
      <c r="B1318" s="175" t="s">
        <v>968</v>
      </c>
      <c r="C1318" s="124">
        <v>44000</v>
      </c>
      <c r="D1318" s="126"/>
      <c r="E1318" s="130">
        <f t="shared" ref="E1318:E1322" si="373">D1318+C1318</f>
        <v>44000</v>
      </c>
      <c r="F1318" s="126">
        <v>44000</v>
      </c>
      <c r="G1318" s="126"/>
      <c r="H1318" s="130">
        <f t="shared" ref="H1318:H1324" si="374">G1318+F1318</f>
        <v>44000</v>
      </c>
      <c r="I1318" s="130">
        <f t="shared" ref="I1318:I1324" si="375">IF(C1318&lt;&gt;0,IF(F1318&lt;&gt;0,F1318/C1318*100,""),"")</f>
        <v>100</v>
      </c>
      <c r="J1318" s="130">
        <f t="shared" ref="J1318:J1324" si="376">IF(E1318&lt;&gt;0,IF(H1318&lt;&gt;0,H1318/E1318*100,""),"")</f>
        <v>100</v>
      </c>
    </row>
    <row r="1319" spans="1:10" s="3" customFormat="1">
      <c r="A1319" s="36" t="s">
        <v>339</v>
      </c>
      <c r="B1319" s="34" t="s">
        <v>389</v>
      </c>
      <c r="C1319" s="124">
        <v>240</v>
      </c>
      <c r="D1319" s="126"/>
      <c r="E1319" s="130">
        <f t="shared" si="373"/>
        <v>240</v>
      </c>
      <c r="F1319" s="126">
        <v>240</v>
      </c>
      <c r="G1319" s="126"/>
      <c r="H1319" s="130">
        <f t="shared" si="374"/>
        <v>240</v>
      </c>
      <c r="I1319" s="130">
        <f t="shared" si="375"/>
        <v>100</v>
      </c>
      <c r="J1319" s="130">
        <f t="shared" si="376"/>
        <v>100</v>
      </c>
    </row>
    <row r="1320" spans="1:10" s="3" customFormat="1" ht="12.75" customHeight="1">
      <c r="A1320" s="173" t="s">
        <v>619</v>
      </c>
      <c r="B1320" s="175" t="s">
        <v>618</v>
      </c>
      <c r="C1320" s="124">
        <v>58000</v>
      </c>
      <c r="D1320" s="126"/>
      <c r="E1320" s="130">
        <f t="shared" si="373"/>
        <v>58000</v>
      </c>
      <c r="F1320" s="126">
        <v>58000</v>
      </c>
      <c r="G1320" s="126"/>
      <c r="H1320" s="130">
        <f t="shared" si="374"/>
        <v>58000</v>
      </c>
      <c r="I1320" s="130">
        <f t="shared" si="375"/>
        <v>100</v>
      </c>
      <c r="J1320" s="130">
        <f t="shared" si="376"/>
        <v>100</v>
      </c>
    </row>
    <row r="1321" spans="1:10" s="3" customFormat="1" ht="12.75" customHeight="1">
      <c r="A1321" s="36" t="s">
        <v>909</v>
      </c>
      <c r="B1321" s="34" t="s">
        <v>896</v>
      </c>
      <c r="C1321" s="124">
        <v>318370</v>
      </c>
      <c r="D1321" s="126"/>
      <c r="E1321" s="130">
        <f t="shared" si="373"/>
        <v>318370</v>
      </c>
      <c r="F1321" s="126">
        <v>292673.37</v>
      </c>
      <c r="G1321" s="126"/>
      <c r="H1321" s="130">
        <f t="shared" si="374"/>
        <v>292673.37</v>
      </c>
      <c r="I1321" s="130">
        <f t="shared" si="375"/>
        <v>91.928689889122722</v>
      </c>
      <c r="J1321" s="130">
        <f t="shared" si="376"/>
        <v>91.928689889122722</v>
      </c>
    </row>
    <row r="1322" spans="1:10" s="3" customFormat="1" ht="12.75" customHeight="1">
      <c r="A1322" s="36" t="s">
        <v>330</v>
      </c>
      <c r="B1322" s="75" t="s">
        <v>388</v>
      </c>
      <c r="C1322" s="124">
        <v>14600</v>
      </c>
      <c r="D1322" s="126"/>
      <c r="E1322" s="130">
        <f t="shared" si="373"/>
        <v>14600</v>
      </c>
      <c r="F1322" s="126">
        <v>14600</v>
      </c>
      <c r="G1322" s="126"/>
      <c r="H1322" s="130">
        <f t="shared" si="374"/>
        <v>14600</v>
      </c>
      <c r="I1322" s="130">
        <f t="shared" si="375"/>
        <v>100</v>
      </c>
      <c r="J1322" s="130">
        <f t="shared" si="376"/>
        <v>100</v>
      </c>
    </row>
    <row r="1323" spans="1:10" s="3" customFormat="1" ht="12.75" customHeight="1">
      <c r="A1323" s="36" t="s">
        <v>346</v>
      </c>
      <c r="B1323" s="110" t="s">
        <v>123</v>
      </c>
      <c r="C1323" s="126">
        <v>88000</v>
      </c>
      <c r="D1323" s="126"/>
      <c r="E1323" s="126">
        <f>SUM(C1323:D1323)</f>
        <v>88000</v>
      </c>
      <c r="F1323" s="126">
        <v>88000</v>
      </c>
      <c r="G1323" s="126"/>
      <c r="H1323" s="130">
        <f t="shared" si="374"/>
        <v>88000</v>
      </c>
      <c r="I1323" s="130">
        <f t="shared" si="375"/>
        <v>100</v>
      </c>
      <c r="J1323" s="130">
        <f t="shared" si="376"/>
        <v>100</v>
      </c>
    </row>
    <row r="1324" spans="1:10" s="3" customFormat="1" ht="12.75" customHeight="1">
      <c r="A1324" s="36" t="s">
        <v>763</v>
      </c>
      <c r="B1324" s="34" t="s">
        <v>124</v>
      </c>
      <c r="C1324" s="126">
        <v>70000</v>
      </c>
      <c r="D1324" s="126"/>
      <c r="E1324" s="126">
        <f>SUM(C1324:D1324)</f>
        <v>70000</v>
      </c>
      <c r="F1324" s="126">
        <v>70000</v>
      </c>
      <c r="G1324" s="126"/>
      <c r="H1324" s="130">
        <f t="shared" si="374"/>
        <v>70000</v>
      </c>
      <c r="I1324" s="130">
        <f t="shared" si="375"/>
        <v>100</v>
      </c>
      <c r="J1324" s="130">
        <f t="shared" si="376"/>
        <v>100</v>
      </c>
    </row>
    <row r="1325" spans="1:10" s="3" customFormat="1" ht="6" customHeight="1">
      <c r="A1325" s="36"/>
      <c r="B1325" s="34"/>
      <c r="C1325" s="126"/>
      <c r="D1325" s="126"/>
      <c r="E1325" s="126"/>
      <c r="F1325" s="126"/>
      <c r="G1325" s="126"/>
      <c r="H1325" s="126"/>
      <c r="I1325" s="126" t="str">
        <f t="shared" si="371"/>
        <v/>
      </c>
      <c r="J1325" s="126" t="str">
        <f t="shared" si="372"/>
        <v/>
      </c>
    </row>
    <row r="1326" spans="1:10" s="11" customFormat="1" ht="12.75">
      <c r="A1326" s="47" t="s">
        <v>404</v>
      </c>
      <c r="B1326" s="50" t="s">
        <v>242</v>
      </c>
      <c r="C1326" s="141">
        <f>SUM(C1328:C1337)</f>
        <v>9995925</v>
      </c>
      <c r="D1326" s="141">
        <f>SUM(D1328:D1337)</f>
        <v>0</v>
      </c>
      <c r="E1326" s="141">
        <f t="shared" ref="E1326:E1337" si="377">SUM(C1326:D1326)</f>
        <v>9995925</v>
      </c>
      <c r="F1326" s="141">
        <f>SUM(F1328:F1337)</f>
        <v>9696430.6700000018</v>
      </c>
      <c r="G1326" s="141">
        <f>SUM(G1328:G1337)</f>
        <v>0</v>
      </c>
      <c r="H1326" s="141">
        <f t="shared" ref="H1326:H1332" si="378">SUM(F1326:G1326)</f>
        <v>9696430.6700000018</v>
      </c>
      <c r="I1326" s="141">
        <f t="shared" si="371"/>
        <v>97.003835763073468</v>
      </c>
      <c r="J1326" s="141">
        <f t="shared" si="372"/>
        <v>97.003835763073468</v>
      </c>
    </row>
    <row r="1327" spans="1:10" s="11" customFormat="1" hidden="1">
      <c r="A1327" s="54" t="s">
        <v>244</v>
      </c>
      <c r="B1327" s="111"/>
      <c r="C1327" s="142">
        <f>SUM(C1328:C1337)</f>
        <v>9995925</v>
      </c>
      <c r="D1327" s="143"/>
      <c r="E1327" s="126">
        <f t="shared" si="377"/>
        <v>9995925</v>
      </c>
      <c r="F1327" s="142">
        <f>SUM(F1328:F1337)</f>
        <v>9696430.6700000018</v>
      </c>
      <c r="G1327" s="143"/>
      <c r="H1327" s="126">
        <f t="shared" si="378"/>
        <v>9696430.6700000018</v>
      </c>
      <c r="I1327" s="126">
        <f t="shared" si="371"/>
        <v>97.003835763073468</v>
      </c>
      <c r="J1327" s="126">
        <f t="shared" si="372"/>
        <v>97.003835763073468</v>
      </c>
    </row>
    <row r="1328" spans="1:10" s="11" customFormat="1">
      <c r="A1328" s="36" t="s">
        <v>152</v>
      </c>
      <c r="B1328" s="34" t="s">
        <v>390</v>
      </c>
      <c r="C1328" s="124">
        <v>9187335</v>
      </c>
      <c r="D1328" s="142"/>
      <c r="E1328" s="126">
        <f t="shared" si="377"/>
        <v>9187335</v>
      </c>
      <c r="F1328" s="142">
        <v>9175380.4800000004</v>
      </c>
      <c r="G1328" s="142"/>
      <c r="H1328" s="126">
        <f t="shared" si="378"/>
        <v>9175380.4800000004</v>
      </c>
      <c r="I1328" s="126">
        <f t="shared" si="371"/>
        <v>99.869880438669114</v>
      </c>
      <c r="J1328" s="126">
        <f t="shared" si="372"/>
        <v>99.869880438669114</v>
      </c>
    </row>
    <row r="1329" spans="1:10" s="11" customFormat="1">
      <c r="A1329" s="36" t="s">
        <v>339</v>
      </c>
      <c r="B1329" s="34" t="s">
        <v>389</v>
      </c>
      <c r="C1329" s="124">
        <v>35500</v>
      </c>
      <c r="D1329" s="142"/>
      <c r="E1329" s="126">
        <f t="shared" si="377"/>
        <v>35500</v>
      </c>
      <c r="F1329" s="142">
        <v>35500</v>
      </c>
      <c r="G1329" s="142"/>
      <c r="H1329" s="126">
        <f t="shared" si="378"/>
        <v>35500</v>
      </c>
      <c r="I1329" s="126">
        <f t="shared" si="371"/>
        <v>100</v>
      </c>
      <c r="J1329" s="126">
        <f t="shared" si="372"/>
        <v>100</v>
      </c>
    </row>
    <row r="1330" spans="1:10" s="3" customFormat="1">
      <c r="A1330" s="36" t="s">
        <v>720</v>
      </c>
      <c r="B1330" s="34" t="s">
        <v>721</v>
      </c>
      <c r="C1330" s="124">
        <v>14500</v>
      </c>
      <c r="D1330" s="126"/>
      <c r="E1330" s="126">
        <f t="shared" si="377"/>
        <v>14500</v>
      </c>
      <c r="F1330" s="126">
        <v>14484.61</v>
      </c>
      <c r="G1330" s="126"/>
      <c r="H1330" s="126">
        <f t="shared" si="378"/>
        <v>14484.61</v>
      </c>
      <c r="I1330" s="126">
        <f t="shared" si="371"/>
        <v>99.893862068965518</v>
      </c>
      <c r="J1330" s="126">
        <f t="shared" si="372"/>
        <v>99.893862068965518</v>
      </c>
    </row>
    <row r="1331" spans="1:10" s="3" customFormat="1">
      <c r="A1331" s="36" t="s">
        <v>736</v>
      </c>
      <c r="B1331" s="34" t="s">
        <v>730</v>
      </c>
      <c r="C1331" s="124">
        <v>2100</v>
      </c>
      <c r="D1331" s="126"/>
      <c r="E1331" s="126">
        <f t="shared" si="377"/>
        <v>2100</v>
      </c>
      <c r="F1331" s="126">
        <v>1001.5</v>
      </c>
      <c r="G1331" s="126"/>
      <c r="H1331" s="126">
        <f t="shared" si="378"/>
        <v>1001.5</v>
      </c>
      <c r="I1331" s="126">
        <f t="shared" si="371"/>
        <v>47.69047619047619</v>
      </c>
      <c r="J1331" s="126">
        <f t="shared" si="372"/>
        <v>47.69047619047619</v>
      </c>
    </row>
    <row r="1332" spans="1:10" s="3" customFormat="1">
      <c r="A1332" s="176" t="s">
        <v>970</v>
      </c>
      <c r="B1332" s="175" t="s">
        <v>968</v>
      </c>
      <c r="C1332" s="124">
        <v>78000</v>
      </c>
      <c r="D1332" s="126"/>
      <c r="E1332" s="126">
        <f t="shared" si="377"/>
        <v>78000</v>
      </c>
      <c r="F1332" s="126">
        <v>77999.22</v>
      </c>
      <c r="G1332" s="126"/>
      <c r="H1332" s="126">
        <f t="shared" si="378"/>
        <v>77999.22</v>
      </c>
      <c r="I1332" s="126">
        <f t="shared" si="371"/>
        <v>99.999000000000009</v>
      </c>
      <c r="J1332" s="126">
        <f t="shared" si="372"/>
        <v>99.999000000000009</v>
      </c>
    </row>
    <row r="1333" spans="1:10" s="3" customFormat="1">
      <c r="A1333" s="176" t="s">
        <v>921</v>
      </c>
      <c r="B1333" s="175" t="s">
        <v>918</v>
      </c>
      <c r="C1333" s="124">
        <v>2660</v>
      </c>
      <c r="D1333" s="126"/>
      <c r="E1333" s="126">
        <f t="shared" si="377"/>
        <v>2660</v>
      </c>
      <c r="F1333" s="126">
        <v>2650.97</v>
      </c>
      <c r="G1333" s="126"/>
      <c r="H1333" s="126">
        <f t="shared" ref="H1333" si="379">SUM(F1333:G1333)</f>
        <v>2650.97</v>
      </c>
      <c r="I1333" s="126">
        <f t="shared" si="371"/>
        <v>99.660526315789468</v>
      </c>
      <c r="J1333" s="126">
        <f t="shared" si="372"/>
        <v>99.660526315789468</v>
      </c>
    </row>
    <row r="1334" spans="1:10" s="3" customFormat="1">
      <c r="A1334" s="36" t="s">
        <v>909</v>
      </c>
      <c r="B1334" s="34" t="s">
        <v>896</v>
      </c>
      <c r="C1334" s="124">
        <v>285700</v>
      </c>
      <c r="D1334" s="126"/>
      <c r="E1334" s="130">
        <f t="shared" si="377"/>
        <v>285700</v>
      </c>
      <c r="F1334" s="126"/>
      <c r="G1334" s="126"/>
      <c r="H1334" s="126">
        <f t="shared" ref="H1334:H1338" si="380">SUM(F1334:G1334)</f>
        <v>0</v>
      </c>
      <c r="I1334" s="126" t="str">
        <f t="shared" ref="I1334:I1338" si="381">IF(C1334&lt;&gt;0,IF(F1334&lt;&gt;0,F1334/C1334*100,""),"")</f>
        <v/>
      </c>
      <c r="J1334" s="126" t="str">
        <f t="shared" ref="J1334:J1338" si="382">IF(E1334&lt;&gt;0,IF(H1334&lt;&gt;0,H1334/E1334*100,""),"")</f>
        <v/>
      </c>
    </row>
    <row r="1335" spans="1:10" s="3" customFormat="1">
      <c r="A1335" s="176" t="s">
        <v>829</v>
      </c>
      <c r="B1335" s="34" t="s">
        <v>830</v>
      </c>
      <c r="C1335" s="124">
        <v>2130</v>
      </c>
      <c r="D1335" s="126"/>
      <c r="E1335" s="126">
        <f t="shared" si="377"/>
        <v>2130</v>
      </c>
      <c r="F1335" s="126">
        <v>2130</v>
      </c>
      <c r="G1335" s="126"/>
      <c r="H1335" s="126">
        <f t="shared" si="380"/>
        <v>2130</v>
      </c>
      <c r="I1335" s="126">
        <f t="shared" si="381"/>
        <v>100</v>
      </c>
      <c r="J1335" s="126">
        <f t="shared" si="382"/>
        <v>100</v>
      </c>
    </row>
    <row r="1336" spans="1:10" s="3" customFormat="1">
      <c r="A1336" s="36" t="s">
        <v>976</v>
      </c>
      <c r="B1336" s="175" t="s">
        <v>975</v>
      </c>
      <c r="C1336" s="124">
        <v>10000</v>
      </c>
      <c r="D1336" s="126"/>
      <c r="E1336" s="126">
        <f t="shared" si="377"/>
        <v>10000</v>
      </c>
      <c r="F1336" s="126">
        <v>9873.65</v>
      </c>
      <c r="G1336" s="126"/>
      <c r="H1336" s="126">
        <f t="shared" si="380"/>
        <v>9873.65</v>
      </c>
      <c r="I1336" s="126">
        <f t="shared" si="381"/>
        <v>98.736499999999992</v>
      </c>
      <c r="J1336" s="126">
        <f t="shared" si="382"/>
        <v>98.736499999999992</v>
      </c>
    </row>
    <row r="1337" spans="1:10" s="3" customFormat="1">
      <c r="A1337" s="36" t="s">
        <v>346</v>
      </c>
      <c r="B1337" s="34" t="s">
        <v>123</v>
      </c>
      <c r="C1337" s="124">
        <v>378000</v>
      </c>
      <c r="D1337" s="126"/>
      <c r="E1337" s="126">
        <f t="shared" si="377"/>
        <v>378000</v>
      </c>
      <c r="F1337" s="126">
        <v>377410.24</v>
      </c>
      <c r="G1337" s="126"/>
      <c r="H1337" s="126">
        <f t="shared" si="380"/>
        <v>377410.24</v>
      </c>
      <c r="I1337" s="126">
        <f t="shared" si="381"/>
        <v>99.843978835978831</v>
      </c>
      <c r="J1337" s="126">
        <f t="shared" si="382"/>
        <v>99.843978835978831</v>
      </c>
    </row>
    <row r="1338" spans="1:10" s="3" customFormat="1" ht="6" customHeight="1">
      <c r="A1338" s="36"/>
      <c r="B1338" s="34"/>
      <c r="C1338" s="126"/>
      <c r="D1338" s="126"/>
      <c r="E1338" s="126"/>
      <c r="F1338" s="126"/>
      <c r="G1338" s="126"/>
      <c r="H1338" s="126">
        <f t="shared" si="380"/>
        <v>0</v>
      </c>
      <c r="I1338" s="126" t="str">
        <f t="shared" si="381"/>
        <v/>
      </c>
      <c r="J1338" s="126" t="str">
        <f t="shared" si="382"/>
        <v/>
      </c>
    </row>
    <row r="1339" spans="1:10" s="11" customFormat="1" ht="12.75">
      <c r="A1339" s="47" t="s">
        <v>367</v>
      </c>
      <c r="B1339" s="50" t="s">
        <v>242</v>
      </c>
      <c r="C1339" s="123">
        <f>SUM(C1341:C1345)</f>
        <v>7086717</v>
      </c>
      <c r="D1339" s="123">
        <f>SUM(D1341:D1345)</f>
        <v>0</v>
      </c>
      <c r="E1339" s="123">
        <f t="shared" ref="E1339:E1348" si="383">SUM(C1339:D1339)</f>
        <v>7086717</v>
      </c>
      <c r="F1339" s="123">
        <f>SUM(F1341:F1345)</f>
        <v>6995643.9500000002</v>
      </c>
      <c r="G1339" s="123">
        <f>SUM(G1341:G1345)</f>
        <v>0</v>
      </c>
      <c r="H1339" s="123">
        <f t="shared" ref="H1339:H1367" si="384">SUM(F1339:G1339)</f>
        <v>6995643.9500000002</v>
      </c>
      <c r="I1339" s="123">
        <f t="shared" si="371"/>
        <v>98.714876719361015</v>
      </c>
      <c r="J1339" s="123">
        <f t="shared" si="372"/>
        <v>98.714876719361015</v>
      </c>
    </row>
    <row r="1340" spans="1:10" s="11" customFormat="1" hidden="1">
      <c r="A1340" s="54" t="s">
        <v>244</v>
      </c>
      <c r="B1340" s="111"/>
      <c r="C1340" s="258">
        <f>SUM(C1341:C1345)</f>
        <v>7086717</v>
      </c>
      <c r="D1340" s="266"/>
      <c r="E1340" s="126">
        <f t="shared" si="383"/>
        <v>7086717</v>
      </c>
      <c r="F1340" s="258">
        <f>SUM(F1341:F1345)</f>
        <v>6995643.9500000002</v>
      </c>
      <c r="G1340" s="266"/>
      <c r="H1340" s="126">
        <f t="shared" si="384"/>
        <v>6995643.9500000002</v>
      </c>
      <c r="I1340" s="126">
        <f t="shared" si="371"/>
        <v>98.714876719361015</v>
      </c>
      <c r="J1340" s="126">
        <f t="shared" si="372"/>
        <v>98.714876719361015</v>
      </c>
    </row>
    <row r="1341" spans="1:10" s="11" customFormat="1">
      <c r="A1341" s="36" t="s">
        <v>152</v>
      </c>
      <c r="B1341" s="34" t="s">
        <v>390</v>
      </c>
      <c r="C1341" s="124">
        <v>7008825</v>
      </c>
      <c r="D1341" s="124"/>
      <c r="E1341" s="126">
        <f t="shared" si="383"/>
        <v>7008825</v>
      </c>
      <c r="F1341" s="124">
        <v>6917806.6600000001</v>
      </c>
      <c r="G1341" s="124"/>
      <c r="H1341" s="126">
        <f t="shared" si="384"/>
        <v>6917806.6600000001</v>
      </c>
      <c r="I1341" s="126">
        <f t="shared" si="371"/>
        <v>98.701375194843649</v>
      </c>
      <c r="J1341" s="126">
        <f t="shared" si="372"/>
        <v>98.701375194843649</v>
      </c>
    </row>
    <row r="1342" spans="1:10" s="11" customFormat="1">
      <c r="A1342" s="176" t="s">
        <v>970</v>
      </c>
      <c r="B1342" s="175" t="s">
        <v>968</v>
      </c>
      <c r="C1342" s="124">
        <v>53000</v>
      </c>
      <c r="D1342" s="124"/>
      <c r="E1342" s="126">
        <f t="shared" si="383"/>
        <v>53000</v>
      </c>
      <c r="F1342" s="124">
        <v>53000</v>
      </c>
      <c r="G1342" s="124"/>
      <c r="H1342" s="126">
        <f t="shared" si="384"/>
        <v>53000</v>
      </c>
      <c r="I1342" s="126">
        <f t="shared" si="371"/>
        <v>100</v>
      </c>
      <c r="J1342" s="126">
        <f t="shared" si="372"/>
        <v>100</v>
      </c>
    </row>
    <row r="1343" spans="1:10" s="11" customFormat="1" ht="12.75" customHeight="1">
      <c r="A1343" s="36" t="s">
        <v>907</v>
      </c>
      <c r="B1343" s="34" t="s">
        <v>591</v>
      </c>
      <c r="C1343" s="124">
        <v>12000</v>
      </c>
      <c r="D1343" s="124"/>
      <c r="E1343" s="126">
        <f t="shared" si="383"/>
        <v>12000</v>
      </c>
      <c r="F1343" s="124">
        <v>11958.09</v>
      </c>
      <c r="G1343" s="124"/>
      <c r="H1343" s="126">
        <f t="shared" si="384"/>
        <v>11958.09</v>
      </c>
      <c r="I1343" s="126">
        <f t="shared" si="371"/>
        <v>99.650750000000002</v>
      </c>
      <c r="J1343" s="126">
        <f t="shared" si="372"/>
        <v>99.650750000000002</v>
      </c>
    </row>
    <row r="1344" spans="1:10" s="11" customFormat="1" ht="12.75" customHeight="1">
      <c r="A1344" s="176" t="s">
        <v>829</v>
      </c>
      <c r="B1344" s="34" t="s">
        <v>830</v>
      </c>
      <c r="C1344" s="124">
        <v>5892</v>
      </c>
      <c r="D1344" s="124"/>
      <c r="E1344" s="126">
        <f t="shared" si="383"/>
        <v>5892</v>
      </c>
      <c r="F1344" s="124">
        <v>5880.83</v>
      </c>
      <c r="G1344" s="124"/>
      <c r="H1344" s="126">
        <f t="shared" si="384"/>
        <v>5880.83</v>
      </c>
      <c r="I1344" s="126">
        <f t="shared" si="371"/>
        <v>99.810420909708071</v>
      </c>
      <c r="J1344" s="126">
        <f t="shared" si="372"/>
        <v>99.810420909708071</v>
      </c>
    </row>
    <row r="1345" spans="1:10" s="3" customFormat="1">
      <c r="A1345" s="36" t="s">
        <v>346</v>
      </c>
      <c r="B1345" s="34" t="s">
        <v>123</v>
      </c>
      <c r="C1345" s="124">
        <v>7000</v>
      </c>
      <c r="D1345" s="126"/>
      <c r="E1345" s="126">
        <f t="shared" si="383"/>
        <v>7000</v>
      </c>
      <c r="F1345" s="126">
        <v>6998.37</v>
      </c>
      <c r="G1345" s="126"/>
      <c r="H1345" s="126">
        <f t="shared" si="384"/>
        <v>6998.37</v>
      </c>
      <c r="I1345" s="126">
        <f t="shared" si="371"/>
        <v>99.97671428571428</v>
      </c>
      <c r="J1345" s="126">
        <f t="shared" si="372"/>
        <v>99.97671428571428</v>
      </c>
    </row>
    <row r="1346" spans="1:10" s="3" customFormat="1" ht="6" customHeight="1">
      <c r="A1346" s="36"/>
      <c r="B1346" s="34"/>
      <c r="C1346" s="126"/>
      <c r="D1346" s="126"/>
      <c r="E1346" s="126">
        <f t="shared" si="383"/>
        <v>0</v>
      </c>
      <c r="F1346" s="126"/>
      <c r="G1346" s="126"/>
      <c r="H1346" s="126">
        <f t="shared" si="384"/>
        <v>0</v>
      </c>
      <c r="I1346" s="126" t="str">
        <f t="shared" si="371"/>
        <v/>
      </c>
      <c r="J1346" s="126" t="str">
        <f t="shared" si="372"/>
        <v/>
      </c>
    </row>
    <row r="1347" spans="1:10" s="11" customFormat="1" ht="25.5">
      <c r="A1347" s="253" t="s">
        <v>804</v>
      </c>
      <c r="B1347" s="50" t="s">
        <v>242</v>
      </c>
      <c r="C1347" s="123">
        <f>SUM(C1349:C1355)</f>
        <v>5520900</v>
      </c>
      <c r="D1347" s="123">
        <f>SUM(D1349:D1354)</f>
        <v>0</v>
      </c>
      <c r="E1347" s="123">
        <f t="shared" si="383"/>
        <v>5520900</v>
      </c>
      <c r="F1347" s="123">
        <f>SUM(F1349:F1355)</f>
        <v>5518761.9100000001</v>
      </c>
      <c r="G1347" s="123">
        <f>SUM(G1349:G1354)</f>
        <v>0</v>
      </c>
      <c r="H1347" s="123">
        <f t="shared" si="384"/>
        <v>5518761.9100000001</v>
      </c>
      <c r="I1347" s="123">
        <f t="shared" si="371"/>
        <v>99.961272799724682</v>
      </c>
      <c r="J1347" s="123">
        <f t="shared" si="372"/>
        <v>99.961272799724682</v>
      </c>
    </row>
    <row r="1348" spans="1:10" s="11" customFormat="1" hidden="1">
      <c r="A1348" s="54" t="s">
        <v>244</v>
      </c>
      <c r="B1348" s="111"/>
      <c r="C1348" s="144">
        <f>SUM(C1349:C1354)</f>
        <v>5520900</v>
      </c>
      <c r="D1348" s="266"/>
      <c r="E1348" s="144">
        <f t="shared" si="383"/>
        <v>5520900</v>
      </c>
      <c r="F1348" s="144">
        <f>SUM(F1349:F1354)</f>
        <v>5518761.9100000001</v>
      </c>
      <c r="G1348" s="266"/>
      <c r="H1348" s="144">
        <f t="shared" si="384"/>
        <v>5518761.9100000001</v>
      </c>
      <c r="I1348" s="144">
        <f t="shared" si="371"/>
        <v>99.961272799724682</v>
      </c>
      <c r="J1348" s="144">
        <f t="shared" si="372"/>
        <v>99.961272799724682</v>
      </c>
    </row>
    <row r="1349" spans="1:10" s="11" customFormat="1" ht="12.75" customHeight="1">
      <c r="A1349" s="36" t="s">
        <v>152</v>
      </c>
      <c r="B1349" s="34" t="s">
        <v>390</v>
      </c>
      <c r="C1349" s="124">
        <v>5291060</v>
      </c>
      <c r="D1349" s="124"/>
      <c r="E1349" s="144">
        <f t="shared" ref="E1349:E1353" si="385">SUM(C1349:D1349)</f>
        <v>5291060</v>
      </c>
      <c r="F1349" s="124">
        <v>5289078.04</v>
      </c>
      <c r="G1349" s="124"/>
      <c r="H1349" s="144">
        <f t="shared" si="384"/>
        <v>5289078.04</v>
      </c>
      <c r="I1349" s="144">
        <f t="shared" si="371"/>
        <v>99.962541343322513</v>
      </c>
      <c r="J1349" s="144">
        <f t="shared" si="372"/>
        <v>99.962541343322513</v>
      </c>
    </row>
    <row r="1350" spans="1:10" s="11" customFormat="1" ht="12" customHeight="1">
      <c r="A1350" s="176" t="s">
        <v>970</v>
      </c>
      <c r="B1350" s="175" t="s">
        <v>968</v>
      </c>
      <c r="C1350" s="124">
        <v>31500</v>
      </c>
      <c r="D1350" s="124"/>
      <c r="E1350" s="144">
        <f t="shared" si="385"/>
        <v>31500</v>
      </c>
      <c r="F1350" s="124">
        <v>31479.99</v>
      </c>
      <c r="G1350" s="124"/>
      <c r="H1350" s="144">
        <f t="shared" si="384"/>
        <v>31479.99</v>
      </c>
      <c r="I1350" s="144">
        <f t="shared" si="371"/>
        <v>99.936476190476199</v>
      </c>
      <c r="J1350" s="144">
        <f t="shared" si="372"/>
        <v>99.936476190476199</v>
      </c>
    </row>
    <row r="1351" spans="1:10" s="11" customFormat="1" ht="12" customHeight="1">
      <c r="A1351" s="36" t="s">
        <v>726</v>
      </c>
      <c r="B1351" s="34" t="s">
        <v>727</v>
      </c>
      <c r="C1351" s="124">
        <v>6760</v>
      </c>
      <c r="D1351" s="124"/>
      <c r="E1351" s="144">
        <f t="shared" si="385"/>
        <v>6760</v>
      </c>
      <c r="F1351" s="124">
        <v>6718.4</v>
      </c>
      <c r="G1351" s="124"/>
      <c r="H1351" s="144">
        <f t="shared" si="384"/>
        <v>6718.4</v>
      </c>
      <c r="I1351" s="144">
        <f t="shared" si="371"/>
        <v>99.384615384615387</v>
      </c>
      <c r="J1351" s="144">
        <f t="shared" si="372"/>
        <v>99.384615384615387</v>
      </c>
    </row>
    <row r="1352" spans="1:10" s="11" customFormat="1" ht="12" customHeight="1">
      <c r="A1352" s="36" t="s">
        <v>728</v>
      </c>
      <c r="B1352" s="34" t="s">
        <v>729</v>
      </c>
      <c r="C1352" s="124">
        <v>6380</v>
      </c>
      <c r="D1352" s="124"/>
      <c r="E1352" s="144">
        <f t="shared" si="385"/>
        <v>6380</v>
      </c>
      <c r="F1352" s="124">
        <v>6341.64</v>
      </c>
      <c r="G1352" s="124"/>
      <c r="H1352" s="144">
        <f t="shared" si="384"/>
        <v>6341.64</v>
      </c>
      <c r="I1352" s="144">
        <f t="shared" si="371"/>
        <v>99.398746081504711</v>
      </c>
      <c r="J1352" s="144">
        <f t="shared" si="372"/>
        <v>99.398746081504711</v>
      </c>
    </row>
    <row r="1353" spans="1:10" s="3" customFormat="1" ht="12.75" customHeight="1">
      <c r="A1353" s="176" t="s">
        <v>921</v>
      </c>
      <c r="B1353" s="175" t="s">
        <v>918</v>
      </c>
      <c r="C1353" s="124">
        <v>4200</v>
      </c>
      <c r="D1353" s="126"/>
      <c r="E1353" s="177">
        <f t="shared" si="385"/>
        <v>4200</v>
      </c>
      <c r="F1353" s="126">
        <v>4143.84</v>
      </c>
      <c r="G1353" s="126"/>
      <c r="H1353" s="130">
        <f t="shared" si="384"/>
        <v>4143.84</v>
      </c>
      <c r="I1353" s="130">
        <f t="shared" si="371"/>
        <v>98.662857142857135</v>
      </c>
      <c r="J1353" s="130">
        <f t="shared" si="372"/>
        <v>98.662857142857135</v>
      </c>
    </row>
    <row r="1354" spans="1:10" s="3" customFormat="1" ht="12.75" customHeight="1">
      <c r="A1354" s="36" t="s">
        <v>346</v>
      </c>
      <c r="B1354" s="34" t="s">
        <v>123</v>
      </c>
      <c r="C1354" s="124">
        <v>181000</v>
      </c>
      <c r="D1354" s="124"/>
      <c r="E1354" s="144">
        <f t="shared" ref="E1354:E1363" si="386">SUM(C1354:D1354)</f>
        <v>181000</v>
      </c>
      <c r="F1354" s="124">
        <v>181000</v>
      </c>
      <c r="G1354" s="124"/>
      <c r="H1354" s="130">
        <f t="shared" si="384"/>
        <v>181000</v>
      </c>
      <c r="I1354" s="130">
        <f t="shared" si="371"/>
        <v>100</v>
      </c>
      <c r="J1354" s="130">
        <f t="shared" si="372"/>
        <v>100</v>
      </c>
    </row>
    <row r="1355" spans="1:10" s="3" customFormat="1" ht="12.75" hidden="1" customHeight="1">
      <c r="A1355" s="176" t="s">
        <v>763</v>
      </c>
      <c r="B1355" s="175" t="s">
        <v>124</v>
      </c>
      <c r="C1355" s="124"/>
      <c r="D1355" s="124"/>
      <c r="E1355" s="177">
        <f t="shared" si="386"/>
        <v>0</v>
      </c>
      <c r="F1355" s="124"/>
      <c r="G1355" s="124"/>
      <c r="H1355" s="130">
        <f t="shared" si="384"/>
        <v>0</v>
      </c>
      <c r="I1355" s="130" t="str">
        <f t="shared" si="371"/>
        <v/>
      </c>
      <c r="J1355" s="130" t="str">
        <f t="shared" si="372"/>
        <v/>
      </c>
    </row>
    <row r="1356" spans="1:10" s="3" customFormat="1" ht="6" customHeight="1">
      <c r="A1356" s="315"/>
      <c r="B1356" s="222"/>
      <c r="C1356" s="223"/>
      <c r="D1356" s="223"/>
      <c r="E1356" s="298">
        <f t="shared" si="386"/>
        <v>0</v>
      </c>
      <c r="F1356" s="223"/>
      <c r="G1356" s="223"/>
      <c r="H1356" s="298">
        <f t="shared" si="384"/>
        <v>0</v>
      </c>
      <c r="I1356" s="298" t="str">
        <f t="shared" si="371"/>
        <v/>
      </c>
      <c r="J1356" s="298" t="str">
        <f t="shared" si="372"/>
        <v/>
      </c>
    </row>
    <row r="1357" spans="1:10" s="3" customFormat="1" ht="12.75">
      <c r="A1357" s="47" t="s">
        <v>309</v>
      </c>
      <c r="B1357" s="50" t="s">
        <v>242</v>
      </c>
      <c r="C1357" s="141">
        <f>SUM(C1359:C1363)</f>
        <v>7986280</v>
      </c>
      <c r="D1357" s="141">
        <f>SUM(D1359:D1363)</f>
        <v>0</v>
      </c>
      <c r="E1357" s="141">
        <f t="shared" si="386"/>
        <v>7986280</v>
      </c>
      <c r="F1357" s="141">
        <f>SUM(F1359:F1363)</f>
        <v>7727424.2800000003</v>
      </c>
      <c r="G1357" s="141">
        <f>SUM(G1359:G1363)</f>
        <v>0</v>
      </c>
      <c r="H1357" s="141">
        <f t="shared" si="384"/>
        <v>7727424.2800000003</v>
      </c>
      <c r="I1357" s="141">
        <f t="shared" si="371"/>
        <v>96.758744747241522</v>
      </c>
      <c r="J1357" s="141">
        <f t="shared" si="372"/>
        <v>96.758744747241522</v>
      </c>
    </row>
    <row r="1358" spans="1:10" s="3" customFormat="1" hidden="1">
      <c r="A1358" s="54" t="s">
        <v>244</v>
      </c>
      <c r="B1358" s="111"/>
      <c r="C1358" s="142">
        <f>SUM(C1359:C1363)</f>
        <v>7986280</v>
      </c>
      <c r="D1358" s="143"/>
      <c r="E1358" s="126">
        <f t="shared" si="386"/>
        <v>7986280</v>
      </c>
      <c r="F1358" s="142">
        <f>SUM(F1359:F1363)</f>
        <v>7727424.2800000003</v>
      </c>
      <c r="G1358" s="143"/>
      <c r="H1358" s="126">
        <f t="shared" si="384"/>
        <v>7727424.2800000003</v>
      </c>
      <c r="I1358" s="126">
        <f t="shared" si="371"/>
        <v>96.758744747241522</v>
      </c>
      <c r="J1358" s="126">
        <f t="shared" si="372"/>
        <v>96.758744747241522</v>
      </c>
    </row>
    <row r="1359" spans="1:10" s="3" customFormat="1" ht="12" customHeight="1">
      <c r="A1359" s="36" t="s">
        <v>152</v>
      </c>
      <c r="B1359" s="34" t="s">
        <v>390</v>
      </c>
      <c r="C1359" s="124">
        <v>7296630</v>
      </c>
      <c r="D1359" s="143"/>
      <c r="E1359" s="126">
        <f t="shared" si="386"/>
        <v>7296630</v>
      </c>
      <c r="F1359" s="142">
        <v>7037774.2800000003</v>
      </c>
      <c r="G1359" s="143"/>
      <c r="H1359" s="126">
        <f t="shared" si="384"/>
        <v>7037774.2800000003</v>
      </c>
      <c r="I1359" s="126">
        <f t="shared" si="371"/>
        <v>96.452393502205808</v>
      </c>
      <c r="J1359" s="126">
        <f t="shared" si="372"/>
        <v>96.452393502205808</v>
      </c>
    </row>
    <row r="1360" spans="1:10" s="3" customFormat="1" ht="12" customHeight="1">
      <c r="A1360" s="176" t="s">
        <v>970</v>
      </c>
      <c r="B1360" s="175" t="s">
        <v>968</v>
      </c>
      <c r="C1360" s="124">
        <v>47000</v>
      </c>
      <c r="D1360" s="143"/>
      <c r="E1360" s="126">
        <f t="shared" si="386"/>
        <v>47000</v>
      </c>
      <c r="F1360" s="142">
        <v>47000</v>
      </c>
      <c r="G1360" s="143"/>
      <c r="H1360" s="126">
        <f t="shared" si="384"/>
        <v>47000</v>
      </c>
      <c r="I1360" s="126">
        <f t="shared" si="371"/>
        <v>100</v>
      </c>
      <c r="J1360" s="126">
        <f t="shared" si="372"/>
        <v>100</v>
      </c>
    </row>
    <row r="1361" spans="1:10" s="3" customFormat="1" ht="12" customHeight="1">
      <c r="A1361" s="36" t="s">
        <v>978</v>
      </c>
      <c r="B1361" s="34" t="s">
        <v>977</v>
      </c>
      <c r="C1361" s="124">
        <v>349650</v>
      </c>
      <c r="D1361" s="143"/>
      <c r="E1361" s="126">
        <f t="shared" si="386"/>
        <v>349650</v>
      </c>
      <c r="F1361" s="142">
        <v>349650</v>
      </c>
      <c r="G1361" s="143"/>
      <c r="H1361" s="126">
        <f t="shared" si="384"/>
        <v>349650</v>
      </c>
      <c r="I1361" s="126">
        <f t="shared" si="371"/>
        <v>100</v>
      </c>
      <c r="J1361" s="126">
        <f t="shared" si="372"/>
        <v>100</v>
      </c>
    </row>
    <row r="1362" spans="1:10" s="3" customFormat="1" ht="12" customHeight="1">
      <c r="A1362" s="36" t="s">
        <v>907</v>
      </c>
      <c r="B1362" s="34" t="s">
        <v>591</v>
      </c>
      <c r="C1362" s="124">
        <v>6000</v>
      </c>
      <c r="D1362" s="143"/>
      <c r="E1362" s="126">
        <f t="shared" si="386"/>
        <v>6000</v>
      </c>
      <c r="F1362" s="142">
        <v>6000</v>
      </c>
      <c r="G1362" s="143"/>
      <c r="H1362" s="126">
        <f t="shared" si="384"/>
        <v>6000</v>
      </c>
      <c r="I1362" s="126">
        <f t="shared" si="371"/>
        <v>100</v>
      </c>
      <c r="J1362" s="126">
        <f t="shared" si="372"/>
        <v>100</v>
      </c>
    </row>
    <row r="1363" spans="1:10" s="3" customFormat="1" ht="12" customHeight="1">
      <c r="A1363" s="36" t="s">
        <v>346</v>
      </c>
      <c r="B1363" s="34" t="s">
        <v>123</v>
      </c>
      <c r="C1363" s="124">
        <v>287000</v>
      </c>
      <c r="D1363" s="143"/>
      <c r="E1363" s="126">
        <f t="shared" si="386"/>
        <v>287000</v>
      </c>
      <c r="F1363" s="142">
        <v>287000</v>
      </c>
      <c r="G1363" s="143"/>
      <c r="H1363" s="126">
        <f t="shared" si="384"/>
        <v>287000</v>
      </c>
      <c r="I1363" s="126">
        <f t="shared" si="371"/>
        <v>100</v>
      </c>
      <c r="J1363" s="126">
        <f t="shared" si="372"/>
        <v>100</v>
      </c>
    </row>
    <row r="1364" spans="1:10" s="3" customFormat="1" ht="6" customHeight="1">
      <c r="A1364" s="36"/>
      <c r="B1364" s="34"/>
      <c r="C1364" s="126"/>
      <c r="D1364" s="126"/>
      <c r="E1364" s="126"/>
      <c r="F1364" s="126"/>
      <c r="G1364" s="126"/>
      <c r="H1364" s="126">
        <f t="shared" si="384"/>
        <v>0</v>
      </c>
      <c r="I1364" s="126" t="str">
        <f t="shared" si="371"/>
        <v/>
      </c>
      <c r="J1364" s="126" t="str">
        <f t="shared" si="372"/>
        <v/>
      </c>
    </row>
    <row r="1365" spans="1:10" s="3" customFormat="1" ht="25.5">
      <c r="A1365" s="47" t="s">
        <v>805</v>
      </c>
      <c r="B1365" s="50" t="s">
        <v>242</v>
      </c>
      <c r="C1365" s="123">
        <f>SUM(C1367:C1376)</f>
        <v>32768150.039999999</v>
      </c>
      <c r="D1365" s="123">
        <f>SUM(D1367:D1375)</f>
        <v>0</v>
      </c>
      <c r="E1365" s="123">
        <f t="shared" ref="E1365:E1382" si="387">SUM(C1365:D1365)</f>
        <v>32768150.039999999</v>
      </c>
      <c r="F1365" s="123">
        <f>SUM(F1367:F1376)</f>
        <v>32313591.989999998</v>
      </c>
      <c r="G1365" s="123">
        <f>SUM(G1367:G1375)</f>
        <v>0</v>
      </c>
      <c r="H1365" s="123">
        <f t="shared" si="384"/>
        <v>32313591.989999998</v>
      </c>
      <c r="I1365" s="123">
        <f t="shared" si="371"/>
        <v>98.612805271444614</v>
      </c>
      <c r="J1365" s="123">
        <f t="shared" si="372"/>
        <v>98.612805271444614</v>
      </c>
    </row>
    <row r="1366" spans="1:10" s="3" customFormat="1" hidden="1">
      <c r="A1366" s="54" t="s">
        <v>244</v>
      </c>
      <c r="B1366" s="53"/>
      <c r="C1366" s="126">
        <f>SUM(C1367:C1375)</f>
        <v>32768150.039999999</v>
      </c>
      <c r="D1366" s="128">
        <f>SUM(D1367:D1375)</f>
        <v>0</v>
      </c>
      <c r="E1366" s="126">
        <f t="shared" si="387"/>
        <v>32768150.039999999</v>
      </c>
      <c r="F1366" s="126">
        <f>SUM(F1367:F1375)</f>
        <v>32313591.989999998</v>
      </c>
      <c r="G1366" s="128">
        <f>SUM(G1367:G1375)</f>
        <v>0</v>
      </c>
      <c r="H1366" s="126">
        <f t="shared" si="384"/>
        <v>32313591.989999998</v>
      </c>
      <c r="I1366" s="126">
        <f t="shared" si="371"/>
        <v>98.612805271444614</v>
      </c>
      <c r="J1366" s="126">
        <f t="shared" si="372"/>
        <v>98.612805271444614</v>
      </c>
    </row>
    <row r="1367" spans="1:10" s="3" customFormat="1" ht="12.75" customHeight="1">
      <c r="A1367" s="36" t="s">
        <v>152</v>
      </c>
      <c r="B1367" s="34" t="s">
        <v>390</v>
      </c>
      <c r="C1367" s="124">
        <v>32000972</v>
      </c>
      <c r="D1367" s="126"/>
      <c r="E1367" s="126">
        <f t="shared" si="387"/>
        <v>32000972</v>
      </c>
      <c r="F1367" s="126">
        <v>31653269.710000001</v>
      </c>
      <c r="G1367" s="126"/>
      <c r="H1367" s="126">
        <f t="shared" si="384"/>
        <v>31653269.710000001</v>
      </c>
      <c r="I1367" s="126">
        <f t="shared" si="371"/>
        <v>98.913463347300834</v>
      </c>
      <c r="J1367" s="126">
        <f t="shared" si="372"/>
        <v>98.913463347300834</v>
      </c>
    </row>
    <row r="1368" spans="1:10" s="3" customFormat="1" ht="12.75" customHeight="1">
      <c r="A1368" s="36" t="s">
        <v>991</v>
      </c>
      <c r="B1368" s="34" t="s">
        <v>934</v>
      </c>
      <c r="C1368" s="124">
        <v>3322.48</v>
      </c>
      <c r="D1368" s="126"/>
      <c r="E1368" s="126">
        <f t="shared" si="387"/>
        <v>3322.48</v>
      </c>
      <c r="F1368" s="126">
        <v>3322.48</v>
      </c>
      <c r="G1368" s="126"/>
      <c r="H1368" s="126">
        <f t="shared" ref="H1368:H1372" si="388">SUM(F1368:G1368)</f>
        <v>3322.48</v>
      </c>
      <c r="I1368" s="126">
        <f t="shared" ref="I1368:I1372" si="389">IF(C1368&lt;&gt;0,IF(F1368&lt;&gt;0,F1368/C1368*100,""),"")</f>
        <v>100</v>
      </c>
      <c r="J1368" s="126">
        <f t="shared" ref="J1368:J1372" si="390">IF(E1368&lt;&gt;0,IF(H1368&lt;&gt;0,H1368/E1368*100,""),"")</f>
        <v>100</v>
      </c>
    </row>
    <row r="1369" spans="1:10" s="3" customFormat="1" ht="12.75" customHeight="1">
      <c r="A1369" s="41" t="s">
        <v>339</v>
      </c>
      <c r="B1369" s="34" t="s">
        <v>389</v>
      </c>
      <c r="C1369" s="124">
        <v>224465.56</v>
      </c>
      <c r="D1369" s="126"/>
      <c r="E1369" s="126">
        <f t="shared" si="387"/>
        <v>224465.56</v>
      </c>
      <c r="F1369" s="126">
        <v>168817.02</v>
      </c>
      <c r="G1369" s="126"/>
      <c r="H1369" s="126">
        <f t="shared" si="388"/>
        <v>168817.02</v>
      </c>
      <c r="I1369" s="126">
        <f t="shared" si="389"/>
        <v>75.208428411022155</v>
      </c>
      <c r="J1369" s="126">
        <f t="shared" si="390"/>
        <v>75.208428411022155</v>
      </c>
    </row>
    <row r="1370" spans="1:10" s="3" customFormat="1" ht="12.75" customHeight="1">
      <c r="A1370" s="176" t="s">
        <v>970</v>
      </c>
      <c r="B1370" s="175" t="s">
        <v>968</v>
      </c>
      <c r="C1370" s="124">
        <v>11000</v>
      </c>
      <c r="D1370" s="126"/>
      <c r="E1370" s="126">
        <f t="shared" si="387"/>
        <v>11000</v>
      </c>
      <c r="F1370" s="126">
        <v>11000</v>
      </c>
      <c r="G1370" s="126"/>
      <c r="H1370" s="126">
        <f t="shared" si="388"/>
        <v>11000</v>
      </c>
      <c r="I1370" s="126">
        <f t="shared" si="389"/>
        <v>100</v>
      </c>
      <c r="J1370" s="126">
        <f t="shared" si="390"/>
        <v>100</v>
      </c>
    </row>
    <row r="1371" spans="1:10" s="3" customFormat="1" ht="12.75" customHeight="1">
      <c r="A1371" s="176" t="s">
        <v>908</v>
      </c>
      <c r="B1371" s="175" t="s">
        <v>896</v>
      </c>
      <c r="C1371" s="124">
        <v>156000</v>
      </c>
      <c r="D1371" s="126"/>
      <c r="E1371" s="126">
        <f t="shared" si="387"/>
        <v>156000</v>
      </c>
      <c r="F1371" s="126">
        <v>105453.33</v>
      </c>
      <c r="G1371" s="126"/>
      <c r="H1371" s="126">
        <f t="shared" si="388"/>
        <v>105453.33</v>
      </c>
      <c r="I1371" s="126">
        <f t="shared" si="389"/>
        <v>67.598288461538459</v>
      </c>
      <c r="J1371" s="126">
        <f t="shared" si="390"/>
        <v>67.598288461538459</v>
      </c>
    </row>
    <row r="1372" spans="1:10" s="3" customFormat="1" ht="12.75" customHeight="1">
      <c r="A1372" s="36" t="s">
        <v>8</v>
      </c>
      <c r="B1372" s="34" t="s">
        <v>7</v>
      </c>
      <c r="C1372" s="124">
        <v>58390</v>
      </c>
      <c r="D1372" s="126"/>
      <c r="E1372" s="126">
        <f t="shared" si="387"/>
        <v>58390</v>
      </c>
      <c r="F1372" s="126">
        <v>57729.45</v>
      </c>
      <c r="G1372" s="126"/>
      <c r="H1372" s="126">
        <f t="shared" si="388"/>
        <v>57729.45</v>
      </c>
      <c r="I1372" s="126">
        <f t="shared" si="389"/>
        <v>98.868727521835936</v>
      </c>
      <c r="J1372" s="126">
        <f t="shared" si="390"/>
        <v>98.868727521835936</v>
      </c>
    </row>
    <row r="1373" spans="1:10" s="3" customFormat="1" ht="12.75" customHeight="1">
      <c r="A1373" s="41" t="s">
        <v>330</v>
      </c>
      <c r="B1373" s="34" t="s">
        <v>388</v>
      </c>
      <c r="C1373" s="124">
        <v>5000</v>
      </c>
      <c r="D1373" s="126"/>
      <c r="E1373" s="126">
        <f t="shared" si="387"/>
        <v>5000</v>
      </c>
      <c r="F1373" s="126">
        <v>5000</v>
      </c>
      <c r="G1373" s="126"/>
      <c r="H1373" s="126">
        <f>SUM(F1373:G1373)</f>
        <v>5000</v>
      </c>
      <c r="I1373" s="126">
        <f t="shared" si="371"/>
        <v>100</v>
      </c>
      <c r="J1373" s="126">
        <f t="shared" si="372"/>
        <v>100</v>
      </c>
    </row>
    <row r="1374" spans="1:10" s="3" customFormat="1" ht="12.75" customHeight="1">
      <c r="A1374" s="36" t="s">
        <v>619</v>
      </c>
      <c r="B1374" s="34" t="s">
        <v>618</v>
      </c>
      <c r="C1374" s="124">
        <v>97000</v>
      </c>
      <c r="D1374" s="126"/>
      <c r="E1374" s="126">
        <f t="shared" si="387"/>
        <v>97000</v>
      </c>
      <c r="F1374" s="126">
        <v>97000</v>
      </c>
      <c r="G1374" s="126"/>
      <c r="H1374" s="126">
        <f t="shared" ref="H1374:H1376" si="391">SUM(F1374:G1374)</f>
        <v>97000</v>
      </c>
      <c r="I1374" s="126">
        <f t="shared" si="371"/>
        <v>100</v>
      </c>
      <c r="J1374" s="126">
        <f t="shared" ref="J1374:J1435" si="392">IF(E1374&lt;&gt;0,IF(H1374&lt;&gt;0,H1374/E1374*100,""),"")</f>
        <v>100</v>
      </c>
    </row>
    <row r="1375" spans="1:10" s="3" customFormat="1" ht="12.75" customHeight="1">
      <c r="A1375" s="41" t="s">
        <v>346</v>
      </c>
      <c r="B1375" s="34" t="s">
        <v>123</v>
      </c>
      <c r="C1375" s="124">
        <v>212000</v>
      </c>
      <c r="D1375" s="126"/>
      <c r="E1375" s="126">
        <f t="shared" si="387"/>
        <v>212000</v>
      </c>
      <c r="F1375" s="126">
        <v>212000</v>
      </c>
      <c r="G1375" s="126"/>
      <c r="H1375" s="126">
        <f t="shared" si="391"/>
        <v>212000</v>
      </c>
      <c r="I1375" s="126">
        <f t="shared" ref="I1375:I1436" si="393">IF(C1375&lt;&gt;0,IF(F1375&lt;&gt;0,F1375/C1375*100,""),"")</f>
        <v>100</v>
      </c>
      <c r="J1375" s="126">
        <f t="shared" si="392"/>
        <v>100</v>
      </c>
    </row>
    <row r="1376" spans="1:10" s="3" customFormat="1" ht="12.75" hidden="1" customHeight="1">
      <c r="A1376" s="36" t="s">
        <v>763</v>
      </c>
      <c r="B1376" s="34" t="s">
        <v>124</v>
      </c>
      <c r="C1376" s="124"/>
      <c r="D1376" s="126"/>
      <c r="E1376" s="126">
        <f t="shared" si="387"/>
        <v>0</v>
      </c>
      <c r="F1376" s="126"/>
      <c r="G1376" s="126"/>
      <c r="H1376" s="126">
        <f t="shared" si="391"/>
        <v>0</v>
      </c>
      <c r="I1376" s="126" t="str">
        <f t="shared" si="393"/>
        <v/>
      </c>
      <c r="J1376" s="126" t="str">
        <f t="shared" si="392"/>
        <v/>
      </c>
    </row>
    <row r="1377" spans="1:10" s="3" customFormat="1" ht="6" customHeight="1">
      <c r="A1377" s="41"/>
      <c r="B1377" s="34"/>
      <c r="C1377" s="126"/>
      <c r="D1377" s="126"/>
      <c r="E1377" s="126">
        <f t="shared" si="387"/>
        <v>0</v>
      </c>
      <c r="F1377" s="126"/>
      <c r="G1377" s="126"/>
      <c r="H1377" s="126"/>
      <c r="I1377" s="126" t="str">
        <f t="shared" si="393"/>
        <v/>
      </c>
      <c r="J1377" s="126" t="str">
        <f t="shared" si="392"/>
        <v/>
      </c>
    </row>
    <row r="1378" spans="1:10" s="11" customFormat="1" ht="14.25" customHeight="1">
      <c r="A1378" s="47" t="s">
        <v>84</v>
      </c>
      <c r="B1378" s="50" t="s">
        <v>242</v>
      </c>
      <c r="C1378" s="123">
        <f>SUM(C1380:C1391)</f>
        <v>10863415</v>
      </c>
      <c r="D1378" s="123">
        <f>SUM(D1380:D1392)</f>
        <v>0</v>
      </c>
      <c r="E1378" s="123">
        <f t="shared" si="387"/>
        <v>10863415</v>
      </c>
      <c r="F1378" s="123">
        <f>SUM(F1380:F1391)</f>
        <v>10855207.880000001</v>
      </c>
      <c r="G1378" s="123">
        <f>SUM(G1380:G1392)</f>
        <v>0</v>
      </c>
      <c r="H1378" s="123">
        <f>SUM(F1378:G1378)</f>
        <v>10855207.880000001</v>
      </c>
      <c r="I1378" s="123">
        <f t="shared" si="393"/>
        <v>99.924451749288792</v>
      </c>
      <c r="J1378" s="123">
        <f t="shared" si="392"/>
        <v>99.924451749288792</v>
      </c>
    </row>
    <row r="1379" spans="1:10" s="11" customFormat="1" hidden="1">
      <c r="A1379" s="36" t="s">
        <v>244</v>
      </c>
      <c r="B1379" s="56"/>
      <c r="C1379" s="124">
        <f>SUM(C1380:C1390)</f>
        <v>10863415</v>
      </c>
      <c r="D1379" s="125"/>
      <c r="E1379" s="126">
        <f t="shared" si="387"/>
        <v>10863415</v>
      </c>
      <c r="F1379" s="124">
        <f>SUM(F1380:F1390)</f>
        <v>10855207.880000001</v>
      </c>
      <c r="G1379" s="125"/>
      <c r="H1379" s="126">
        <f>SUM(F1379:G1379)</f>
        <v>10855207.880000001</v>
      </c>
      <c r="I1379" s="126">
        <f t="shared" si="393"/>
        <v>99.924451749288792</v>
      </c>
      <c r="J1379" s="126">
        <f t="shared" si="392"/>
        <v>99.924451749288792</v>
      </c>
    </row>
    <row r="1380" spans="1:10" s="11" customFormat="1">
      <c r="A1380" s="36" t="s">
        <v>152</v>
      </c>
      <c r="B1380" s="34" t="s">
        <v>390</v>
      </c>
      <c r="C1380" s="124">
        <v>10147835</v>
      </c>
      <c r="D1380" s="124"/>
      <c r="E1380" s="126">
        <f t="shared" si="387"/>
        <v>10147835</v>
      </c>
      <c r="F1380" s="124">
        <v>10147713.470000001</v>
      </c>
      <c r="G1380" s="124"/>
      <c r="H1380" s="126">
        <f>SUM(F1380:G1380)</f>
        <v>10147713.470000001</v>
      </c>
      <c r="I1380" s="126">
        <f t="shared" si="393"/>
        <v>99.99880240465086</v>
      </c>
      <c r="J1380" s="126">
        <f t="shared" si="392"/>
        <v>99.99880240465086</v>
      </c>
    </row>
    <row r="1381" spans="1:10" s="11" customFormat="1">
      <c r="A1381" s="36" t="s">
        <v>8</v>
      </c>
      <c r="B1381" s="34" t="s">
        <v>7</v>
      </c>
      <c r="C1381" s="124">
        <v>127500</v>
      </c>
      <c r="D1381" s="124"/>
      <c r="E1381" s="126">
        <f t="shared" si="387"/>
        <v>127500</v>
      </c>
      <c r="F1381" s="124">
        <v>127500</v>
      </c>
      <c r="G1381" s="124"/>
      <c r="H1381" s="126">
        <f t="shared" ref="H1381:H1391" si="394">SUM(F1381:G1381)</f>
        <v>127500</v>
      </c>
      <c r="I1381" s="126">
        <f t="shared" si="393"/>
        <v>100</v>
      </c>
      <c r="J1381" s="126">
        <f t="shared" si="392"/>
        <v>100</v>
      </c>
    </row>
    <row r="1382" spans="1:10" s="11" customFormat="1" ht="12" customHeight="1">
      <c r="A1382" s="36" t="s">
        <v>720</v>
      </c>
      <c r="B1382" s="34" t="s">
        <v>721</v>
      </c>
      <c r="C1382" s="124">
        <v>10750</v>
      </c>
      <c r="D1382" s="124"/>
      <c r="E1382" s="126">
        <f t="shared" si="387"/>
        <v>10750</v>
      </c>
      <c r="F1382" s="124">
        <v>7580.42</v>
      </c>
      <c r="G1382" s="124"/>
      <c r="H1382" s="126">
        <f t="shared" si="394"/>
        <v>7580.42</v>
      </c>
      <c r="I1382" s="126">
        <f t="shared" si="393"/>
        <v>70.515534883720932</v>
      </c>
      <c r="J1382" s="126">
        <f t="shared" si="392"/>
        <v>70.515534883720932</v>
      </c>
    </row>
    <row r="1383" spans="1:10" s="11" customFormat="1" ht="12" customHeight="1">
      <c r="A1383" s="36" t="s">
        <v>722</v>
      </c>
      <c r="B1383" s="34" t="s">
        <v>723</v>
      </c>
      <c r="C1383" s="124">
        <v>37880</v>
      </c>
      <c r="D1383" s="124"/>
      <c r="E1383" s="126">
        <f t="shared" ref="E1383:E1391" si="395">SUM(C1383:D1383)</f>
        <v>37880</v>
      </c>
      <c r="F1383" s="124">
        <v>36899.730000000003</v>
      </c>
      <c r="G1383" s="124"/>
      <c r="H1383" s="126">
        <f t="shared" si="394"/>
        <v>36899.730000000003</v>
      </c>
      <c r="I1383" s="126">
        <f t="shared" si="393"/>
        <v>97.412170010559677</v>
      </c>
      <c r="J1383" s="126">
        <f t="shared" si="392"/>
        <v>97.412170010559677</v>
      </c>
    </row>
    <row r="1384" spans="1:10" s="11" customFormat="1" ht="12" customHeight="1">
      <c r="A1384" s="36" t="s">
        <v>724</v>
      </c>
      <c r="B1384" s="34" t="s">
        <v>725</v>
      </c>
      <c r="C1384" s="124">
        <v>41660</v>
      </c>
      <c r="D1384" s="124"/>
      <c r="E1384" s="126">
        <f t="shared" si="395"/>
        <v>41660</v>
      </c>
      <c r="F1384" s="124">
        <v>41655.67</v>
      </c>
      <c r="G1384" s="124"/>
      <c r="H1384" s="126">
        <f t="shared" si="394"/>
        <v>41655.67</v>
      </c>
      <c r="I1384" s="126">
        <f t="shared" si="393"/>
        <v>99.98960633701391</v>
      </c>
      <c r="J1384" s="126">
        <f t="shared" si="392"/>
        <v>99.98960633701391</v>
      </c>
    </row>
    <row r="1385" spans="1:10" s="11" customFormat="1" ht="12" customHeight="1">
      <c r="A1385" s="36" t="s">
        <v>726</v>
      </c>
      <c r="B1385" s="34" t="s">
        <v>727</v>
      </c>
      <c r="C1385" s="124">
        <v>128570</v>
      </c>
      <c r="D1385" s="124"/>
      <c r="E1385" s="126">
        <f t="shared" si="395"/>
        <v>128570</v>
      </c>
      <c r="F1385" s="124">
        <v>128423.32</v>
      </c>
      <c r="G1385" s="124"/>
      <c r="H1385" s="126">
        <f t="shared" si="394"/>
        <v>128423.32</v>
      </c>
      <c r="I1385" s="126">
        <f t="shared" si="393"/>
        <v>99.885914287936544</v>
      </c>
      <c r="J1385" s="126">
        <f t="shared" si="392"/>
        <v>99.885914287936544</v>
      </c>
    </row>
    <row r="1386" spans="1:10" s="11" customFormat="1" ht="12" customHeight="1">
      <c r="A1386" s="36" t="s">
        <v>728</v>
      </c>
      <c r="B1386" s="34" t="s">
        <v>729</v>
      </c>
      <c r="C1386" s="124">
        <v>12640</v>
      </c>
      <c r="D1386" s="124"/>
      <c r="E1386" s="126">
        <f t="shared" si="395"/>
        <v>12640</v>
      </c>
      <c r="F1386" s="124">
        <v>9638.6200000000008</v>
      </c>
      <c r="G1386" s="124"/>
      <c r="H1386" s="126">
        <f t="shared" si="394"/>
        <v>9638.6200000000008</v>
      </c>
      <c r="I1386" s="126">
        <f t="shared" si="393"/>
        <v>76.254905063291147</v>
      </c>
      <c r="J1386" s="126">
        <f t="shared" si="392"/>
        <v>76.254905063291147</v>
      </c>
    </row>
    <row r="1387" spans="1:10" s="11" customFormat="1" ht="12" customHeight="1">
      <c r="A1387" s="36" t="s">
        <v>718</v>
      </c>
      <c r="B1387" s="34" t="s">
        <v>719</v>
      </c>
      <c r="C1387" s="124">
        <v>2880</v>
      </c>
      <c r="D1387" s="124"/>
      <c r="E1387" s="126">
        <f t="shared" si="395"/>
        <v>2880</v>
      </c>
      <c r="F1387" s="124">
        <v>2843.98</v>
      </c>
      <c r="G1387" s="124"/>
      <c r="H1387" s="126">
        <f t="shared" si="394"/>
        <v>2843.98</v>
      </c>
      <c r="I1387" s="126">
        <f t="shared" si="393"/>
        <v>98.749305555555551</v>
      </c>
      <c r="J1387" s="126">
        <f t="shared" si="392"/>
        <v>98.749305555555551</v>
      </c>
    </row>
    <row r="1388" spans="1:10" s="11" customFormat="1" ht="12" customHeight="1">
      <c r="A1388" s="36" t="s">
        <v>970</v>
      </c>
      <c r="B1388" s="34" t="s">
        <v>968</v>
      </c>
      <c r="C1388" s="124">
        <v>169700</v>
      </c>
      <c r="D1388" s="124"/>
      <c r="E1388" s="126">
        <f t="shared" si="395"/>
        <v>169700</v>
      </c>
      <c r="F1388" s="124">
        <v>169700</v>
      </c>
      <c r="G1388" s="124"/>
      <c r="H1388" s="126">
        <f t="shared" si="394"/>
        <v>169700</v>
      </c>
      <c r="I1388" s="126">
        <f t="shared" si="393"/>
        <v>100</v>
      </c>
      <c r="J1388" s="126">
        <f t="shared" si="392"/>
        <v>100</v>
      </c>
    </row>
    <row r="1389" spans="1:10" s="11" customFormat="1" ht="12" customHeight="1">
      <c r="A1389" s="36" t="s">
        <v>969</v>
      </c>
      <c r="B1389" s="34" t="s">
        <v>896</v>
      </c>
      <c r="C1389" s="124">
        <v>20000</v>
      </c>
      <c r="D1389" s="124"/>
      <c r="E1389" s="126">
        <f t="shared" si="395"/>
        <v>20000</v>
      </c>
      <c r="F1389" s="124">
        <v>19252.669999999998</v>
      </c>
      <c r="G1389" s="124"/>
      <c r="H1389" s="126">
        <f t="shared" si="394"/>
        <v>19252.669999999998</v>
      </c>
      <c r="I1389" s="126">
        <f t="shared" si="393"/>
        <v>96.263349999999988</v>
      </c>
      <c r="J1389" s="126">
        <f t="shared" si="392"/>
        <v>96.263349999999988</v>
      </c>
    </row>
    <row r="1390" spans="1:10" s="11" customFormat="1" ht="12" customHeight="1">
      <c r="A1390" s="36" t="s">
        <v>346</v>
      </c>
      <c r="B1390" s="34" t="s">
        <v>123</v>
      </c>
      <c r="C1390" s="124">
        <v>164000</v>
      </c>
      <c r="D1390" s="124"/>
      <c r="E1390" s="126">
        <f t="shared" si="395"/>
        <v>164000</v>
      </c>
      <c r="F1390" s="124">
        <v>164000</v>
      </c>
      <c r="G1390" s="124"/>
      <c r="H1390" s="126">
        <f t="shared" si="394"/>
        <v>164000</v>
      </c>
      <c r="I1390" s="126">
        <f t="shared" si="393"/>
        <v>100</v>
      </c>
      <c r="J1390" s="126">
        <f t="shared" si="392"/>
        <v>100</v>
      </c>
    </row>
    <row r="1391" spans="1:10" s="11" customFormat="1" hidden="1">
      <c r="A1391" s="36" t="s">
        <v>763</v>
      </c>
      <c r="B1391" s="34" t="s">
        <v>124</v>
      </c>
      <c r="C1391" s="124"/>
      <c r="D1391" s="124"/>
      <c r="E1391" s="126">
        <f t="shared" si="395"/>
        <v>0</v>
      </c>
      <c r="F1391" s="124"/>
      <c r="G1391" s="124"/>
      <c r="H1391" s="126">
        <f t="shared" si="394"/>
        <v>0</v>
      </c>
      <c r="I1391" s="126" t="str">
        <f t="shared" si="393"/>
        <v/>
      </c>
      <c r="J1391" s="126" t="str">
        <f t="shared" si="392"/>
        <v/>
      </c>
    </row>
    <row r="1392" spans="1:10" s="3" customFormat="1" ht="6" customHeight="1">
      <c r="A1392" s="36"/>
      <c r="B1392" s="34"/>
      <c r="C1392" s="126"/>
      <c r="D1392" s="126"/>
      <c r="E1392" s="126">
        <f>SUM(C1392:D1392)</f>
        <v>0</v>
      </c>
      <c r="F1392" s="126"/>
      <c r="G1392" s="126"/>
      <c r="H1392" s="126">
        <f>SUM(F1392:G1392)</f>
        <v>0</v>
      </c>
      <c r="I1392" s="126" t="str">
        <f t="shared" si="393"/>
        <v/>
      </c>
      <c r="J1392" s="126" t="str">
        <f t="shared" si="392"/>
        <v/>
      </c>
    </row>
    <row r="1393" spans="1:10" s="11" customFormat="1" ht="18.75" customHeight="1">
      <c r="A1393" s="47" t="s">
        <v>85</v>
      </c>
      <c r="B1393" s="50" t="s">
        <v>242</v>
      </c>
      <c r="C1393" s="123">
        <f>SUM(C1395:C1399)</f>
        <v>6845830</v>
      </c>
      <c r="D1393" s="123">
        <f>SUM(D1395:D1400)</f>
        <v>0</v>
      </c>
      <c r="E1393" s="123">
        <f t="shared" ref="E1393:E1398" si="396">SUM(C1393:D1393)</f>
        <v>6845830</v>
      </c>
      <c r="F1393" s="123">
        <f>SUM(F1395:F1399)</f>
        <v>6785291.5000000009</v>
      </c>
      <c r="G1393" s="123">
        <f>SUM(G1395:G1400)</f>
        <v>0</v>
      </c>
      <c r="H1393" s="123">
        <f t="shared" ref="H1393:H1403" si="397">SUM(F1393:G1393)</f>
        <v>6785291.5000000009</v>
      </c>
      <c r="I1393" s="123">
        <f t="shared" si="393"/>
        <v>99.115687944339854</v>
      </c>
      <c r="J1393" s="123">
        <f t="shared" si="392"/>
        <v>99.115687944339854</v>
      </c>
    </row>
    <row r="1394" spans="1:10" s="11" customFormat="1" hidden="1">
      <c r="A1394" s="36" t="s">
        <v>244</v>
      </c>
      <c r="B1394" s="56"/>
      <c r="C1394" s="124">
        <f>SUM(C1395:C1399)</f>
        <v>6845830</v>
      </c>
      <c r="D1394" s="125"/>
      <c r="E1394" s="126">
        <f t="shared" si="396"/>
        <v>6845830</v>
      </c>
      <c r="F1394" s="124">
        <f>SUM(F1395:F1399)</f>
        <v>6785291.5000000009</v>
      </c>
      <c r="G1394" s="125"/>
      <c r="H1394" s="126">
        <f t="shared" si="397"/>
        <v>6785291.5000000009</v>
      </c>
      <c r="I1394" s="126">
        <f t="shared" si="393"/>
        <v>99.115687944339854</v>
      </c>
      <c r="J1394" s="126">
        <f t="shared" si="392"/>
        <v>99.115687944339854</v>
      </c>
    </row>
    <row r="1395" spans="1:10" s="11" customFormat="1">
      <c r="A1395" s="36" t="s">
        <v>152</v>
      </c>
      <c r="B1395" s="34" t="s">
        <v>390</v>
      </c>
      <c r="C1395" s="124">
        <v>6116930</v>
      </c>
      <c r="D1395" s="124"/>
      <c r="E1395" s="126">
        <f t="shared" si="396"/>
        <v>6116930</v>
      </c>
      <c r="F1395" s="124">
        <v>6065210.0700000003</v>
      </c>
      <c r="G1395" s="124"/>
      <c r="H1395" s="126">
        <f t="shared" si="397"/>
        <v>6065210.0700000003</v>
      </c>
      <c r="I1395" s="126">
        <f t="shared" si="393"/>
        <v>99.154478962486095</v>
      </c>
      <c r="J1395" s="126">
        <f t="shared" si="392"/>
        <v>99.154478962486095</v>
      </c>
    </row>
    <row r="1396" spans="1:10" s="11" customFormat="1">
      <c r="A1396" s="36" t="s">
        <v>970</v>
      </c>
      <c r="B1396" s="34" t="s">
        <v>968</v>
      </c>
      <c r="C1396" s="124">
        <v>93000</v>
      </c>
      <c r="D1396" s="124"/>
      <c r="E1396" s="126">
        <f t="shared" si="396"/>
        <v>93000</v>
      </c>
      <c r="F1396" s="124">
        <v>93000</v>
      </c>
      <c r="G1396" s="124"/>
      <c r="H1396" s="126">
        <f>SUM(F1396:G1396)</f>
        <v>93000</v>
      </c>
      <c r="I1396" s="126">
        <f t="shared" si="393"/>
        <v>100</v>
      </c>
      <c r="J1396" s="126">
        <f t="shared" si="392"/>
        <v>100</v>
      </c>
    </row>
    <row r="1397" spans="1:10" s="11" customFormat="1">
      <c r="A1397" s="176" t="s">
        <v>908</v>
      </c>
      <c r="B1397" s="175" t="s">
        <v>896</v>
      </c>
      <c r="C1397" s="124">
        <v>127900</v>
      </c>
      <c r="D1397" s="124"/>
      <c r="E1397" s="126">
        <f t="shared" si="396"/>
        <v>127900</v>
      </c>
      <c r="F1397" s="124">
        <v>119868.07</v>
      </c>
      <c r="G1397" s="124"/>
      <c r="H1397" s="126">
        <f>SUM(F1397:G1397)</f>
        <v>119868.07</v>
      </c>
      <c r="I1397" s="126">
        <f t="shared" si="393"/>
        <v>93.720148553557465</v>
      </c>
      <c r="J1397" s="126">
        <f t="shared" si="392"/>
        <v>93.720148553557465</v>
      </c>
    </row>
    <row r="1398" spans="1:10" s="11" customFormat="1">
      <c r="A1398" s="36" t="s">
        <v>330</v>
      </c>
      <c r="B1398" s="34" t="s">
        <v>388</v>
      </c>
      <c r="C1398" s="124">
        <v>2000</v>
      </c>
      <c r="D1398" s="124"/>
      <c r="E1398" s="126">
        <f t="shared" si="396"/>
        <v>2000</v>
      </c>
      <c r="F1398" s="124">
        <v>2000</v>
      </c>
      <c r="G1398" s="124"/>
      <c r="H1398" s="126">
        <f t="shared" si="397"/>
        <v>2000</v>
      </c>
      <c r="I1398" s="126">
        <f t="shared" si="393"/>
        <v>100</v>
      </c>
      <c r="J1398" s="126">
        <f t="shared" si="392"/>
        <v>100</v>
      </c>
    </row>
    <row r="1399" spans="1:10" s="11" customFormat="1">
      <c r="A1399" s="36" t="s">
        <v>346</v>
      </c>
      <c r="B1399" s="34" t="s">
        <v>123</v>
      </c>
      <c r="C1399" s="124">
        <v>506000</v>
      </c>
      <c r="D1399" s="124"/>
      <c r="E1399" s="126">
        <f>SUM(C1399:D1399)</f>
        <v>506000</v>
      </c>
      <c r="F1399" s="124">
        <v>505213.36</v>
      </c>
      <c r="G1399" s="124"/>
      <c r="H1399" s="126">
        <f>SUM(F1399:G1399)</f>
        <v>505213.36</v>
      </c>
      <c r="I1399" s="126">
        <f t="shared" si="393"/>
        <v>99.844537549407107</v>
      </c>
      <c r="J1399" s="126">
        <f t="shared" si="392"/>
        <v>99.844537549407107</v>
      </c>
    </row>
    <row r="1400" spans="1:10" s="3" customFormat="1" ht="6" customHeight="1">
      <c r="A1400" s="36"/>
      <c r="B1400" s="34"/>
      <c r="C1400" s="126"/>
      <c r="D1400" s="126"/>
      <c r="E1400" s="126">
        <f>SUM(C1400:D1400)</f>
        <v>0</v>
      </c>
      <c r="F1400" s="126"/>
      <c r="G1400" s="126"/>
      <c r="H1400" s="126">
        <f t="shared" si="397"/>
        <v>0</v>
      </c>
      <c r="I1400" s="126" t="str">
        <f t="shared" si="393"/>
        <v/>
      </c>
      <c r="J1400" s="126" t="str">
        <f t="shared" si="392"/>
        <v/>
      </c>
    </row>
    <row r="1401" spans="1:10" s="11" customFormat="1" ht="18.75" customHeight="1">
      <c r="A1401" s="47" t="s">
        <v>611</v>
      </c>
      <c r="B1401" s="50" t="s">
        <v>242</v>
      </c>
      <c r="C1401" s="123">
        <f>SUM(C1403:C1409)</f>
        <v>12454188.319999998</v>
      </c>
      <c r="D1401" s="123">
        <f>SUM(D1403:D1409)</f>
        <v>0</v>
      </c>
      <c r="E1401" s="123">
        <f>SUM(C1401:D1401)</f>
        <v>12454188.319999998</v>
      </c>
      <c r="F1401" s="123">
        <f>SUM(F1403:F1409)</f>
        <v>12212555.469999999</v>
      </c>
      <c r="G1401" s="123">
        <f>SUM(G1403:G1409)</f>
        <v>0</v>
      </c>
      <c r="H1401" s="123">
        <f t="shared" si="397"/>
        <v>12212555.469999999</v>
      </c>
      <c r="I1401" s="123">
        <f t="shared" si="393"/>
        <v>98.05982659173408</v>
      </c>
      <c r="J1401" s="123">
        <f t="shared" si="392"/>
        <v>98.05982659173408</v>
      </c>
    </row>
    <row r="1402" spans="1:10" s="3" customFormat="1" hidden="1">
      <c r="A1402" s="54" t="s">
        <v>244</v>
      </c>
      <c r="B1402" s="53"/>
      <c r="C1402" s="128">
        <f>SUM(C1403:C1409)</f>
        <v>12454188.319999998</v>
      </c>
      <c r="D1402" s="128">
        <f>SUM(D1403:D1409)</f>
        <v>0</v>
      </c>
      <c r="E1402" s="133">
        <f>SUM(C1402:D1402)</f>
        <v>12454188.319999998</v>
      </c>
      <c r="F1402" s="128">
        <f>SUM(F1403:F1409)</f>
        <v>12212555.469999999</v>
      </c>
      <c r="G1402" s="128">
        <f>SUM(G1403:G1409)</f>
        <v>0</v>
      </c>
      <c r="H1402" s="133">
        <f t="shared" si="397"/>
        <v>12212555.469999999</v>
      </c>
      <c r="I1402" s="133">
        <f t="shared" si="393"/>
        <v>98.05982659173408</v>
      </c>
      <c r="J1402" s="133">
        <f t="shared" si="392"/>
        <v>98.05982659173408</v>
      </c>
    </row>
    <row r="1403" spans="1:10" s="11" customFormat="1">
      <c r="A1403" s="36" t="s">
        <v>152</v>
      </c>
      <c r="B1403" s="34" t="s">
        <v>390</v>
      </c>
      <c r="C1403" s="124">
        <v>11959760</v>
      </c>
      <c r="D1403" s="125"/>
      <c r="E1403" s="126">
        <f>SUM(C1403:D1403)</f>
        <v>11959760</v>
      </c>
      <c r="F1403" s="124">
        <v>11726398.91</v>
      </c>
      <c r="G1403" s="125"/>
      <c r="H1403" s="126">
        <f t="shared" si="397"/>
        <v>11726398.91</v>
      </c>
      <c r="I1403" s="126">
        <f t="shared" si="393"/>
        <v>98.048781162832697</v>
      </c>
      <c r="J1403" s="126">
        <f t="shared" si="392"/>
        <v>98.048781162832697</v>
      </c>
    </row>
    <row r="1404" spans="1:10" s="11" customFormat="1">
      <c r="A1404" s="41" t="s">
        <v>339</v>
      </c>
      <c r="B1404" s="34" t="s">
        <v>389</v>
      </c>
      <c r="C1404" s="124">
        <v>50709.62</v>
      </c>
      <c r="D1404" s="125"/>
      <c r="E1404" s="126">
        <f t="shared" ref="E1404:E1409" si="398">SUM(C1404:D1404)</f>
        <v>50709.62</v>
      </c>
      <c r="F1404" s="124">
        <v>48511.5</v>
      </c>
      <c r="G1404" s="125"/>
      <c r="H1404" s="126">
        <f t="shared" ref="H1404:H1409" si="399">SUM(F1404:G1404)</f>
        <v>48511.5</v>
      </c>
      <c r="I1404" s="126">
        <f t="shared" si="393"/>
        <v>95.665280079006692</v>
      </c>
      <c r="J1404" s="126">
        <f t="shared" si="392"/>
        <v>95.665280079006692</v>
      </c>
    </row>
    <row r="1405" spans="1:10" s="3" customFormat="1">
      <c r="A1405" s="36" t="s">
        <v>330</v>
      </c>
      <c r="B1405" s="34" t="s">
        <v>388</v>
      </c>
      <c r="C1405" s="124">
        <v>371100</v>
      </c>
      <c r="D1405" s="126"/>
      <c r="E1405" s="126">
        <f t="shared" si="398"/>
        <v>371100</v>
      </c>
      <c r="F1405" s="126">
        <v>366227.11</v>
      </c>
      <c r="G1405" s="126"/>
      <c r="H1405" s="126">
        <f t="shared" si="399"/>
        <v>366227.11</v>
      </c>
      <c r="I1405" s="126">
        <f t="shared" si="393"/>
        <v>98.686906494206411</v>
      </c>
      <c r="J1405" s="126">
        <f t="shared" si="392"/>
        <v>98.686906494206411</v>
      </c>
    </row>
    <row r="1406" spans="1:10" s="3" customFormat="1">
      <c r="A1406" s="36" t="s">
        <v>970</v>
      </c>
      <c r="B1406" s="34" t="s">
        <v>968</v>
      </c>
      <c r="C1406" s="124">
        <v>22000</v>
      </c>
      <c r="D1406" s="126"/>
      <c r="E1406" s="126">
        <f t="shared" si="398"/>
        <v>22000</v>
      </c>
      <c r="F1406" s="126">
        <v>21968</v>
      </c>
      <c r="G1406" s="126"/>
      <c r="H1406" s="126">
        <f t="shared" si="399"/>
        <v>21968</v>
      </c>
      <c r="I1406" s="126">
        <f t="shared" si="393"/>
        <v>99.854545454545445</v>
      </c>
      <c r="J1406" s="126">
        <f t="shared" si="392"/>
        <v>99.854545454545445</v>
      </c>
    </row>
    <row r="1407" spans="1:10" s="3" customFormat="1">
      <c r="A1407" s="176" t="s">
        <v>935</v>
      </c>
      <c r="B1407" s="175" t="s">
        <v>934</v>
      </c>
      <c r="C1407" s="124">
        <v>1618.7</v>
      </c>
      <c r="D1407" s="126"/>
      <c r="E1407" s="126">
        <f t="shared" si="398"/>
        <v>1618.7</v>
      </c>
      <c r="F1407" s="126">
        <v>1581.95</v>
      </c>
      <c r="G1407" s="126"/>
      <c r="H1407" s="126">
        <f t="shared" si="399"/>
        <v>1581.95</v>
      </c>
      <c r="I1407" s="126">
        <f t="shared" si="393"/>
        <v>97.729659603385429</v>
      </c>
      <c r="J1407" s="126">
        <f t="shared" si="392"/>
        <v>97.729659603385429</v>
      </c>
    </row>
    <row r="1408" spans="1:10" s="11" customFormat="1">
      <c r="A1408" s="41" t="s">
        <v>619</v>
      </c>
      <c r="B1408" s="34" t="s">
        <v>618</v>
      </c>
      <c r="C1408" s="124">
        <v>40000</v>
      </c>
      <c r="D1408" s="125"/>
      <c r="E1408" s="126">
        <f t="shared" si="398"/>
        <v>40000</v>
      </c>
      <c r="F1408" s="124">
        <v>39050.800000000003</v>
      </c>
      <c r="G1408" s="125"/>
      <c r="H1408" s="126">
        <f t="shared" si="399"/>
        <v>39050.800000000003</v>
      </c>
      <c r="I1408" s="126">
        <f t="shared" si="393"/>
        <v>97.62700000000001</v>
      </c>
      <c r="J1408" s="126">
        <f t="shared" si="392"/>
        <v>97.62700000000001</v>
      </c>
    </row>
    <row r="1409" spans="1:10" s="3" customFormat="1">
      <c r="A1409" s="36" t="s">
        <v>346</v>
      </c>
      <c r="B1409" s="34" t="s">
        <v>123</v>
      </c>
      <c r="C1409" s="124">
        <v>9000</v>
      </c>
      <c r="D1409" s="126"/>
      <c r="E1409" s="126">
        <f t="shared" si="398"/>
        <v>9000</v>
      </c>
      <c r="F1409" s="126">
        <v>8817.2000000000007</v>
      </c>
      <c r="G1409" s="126"/>
      <c r="H1409" s="126">
        <f t="shared" si="399"/>
        <v>8817.2000000000007</v>
      </c>
      <c r="I1409" s="126">
        <f t="shared" si="393"/>
        <v>97.968888888888898</v>
      </c>
      <c r="J1409" s="126">
        <f t="shared" si="392"/>
        <v>97.968888888888898</v>
      </c>
    </row>
    <row r="1410" spans="1:10" s="3" customFormat="1" ht="6" customHeight="1">
      <c r="A1410" s="315"/>
      <c r="B1410" s="222"/>
      <c r="C1410" s="223"/>
      <c r="D1410" s="223"/>
      <c r="E1410" s="223"/>
      <c r="F1410" s="223"/>
      <c r="G1410" s="223"/>
      <c r="H1410" s="223"/>
      <c r="I1410" s="223" t="str">
        <f t="shared" si="393"/>
        <v/>
      </c>
      <c r="J1410" s="223" t="str">
        <f t="shared" si="392"/>
        <v/>
      </c>
    </row>
    <row r="1411" spans="1:10" s="11" customFormat="1" ht="12.75">
      <c r="A1411" s="47" t="s">
        <v>882</v>
      </c>
      <c r="B1411" s="50" t="s">
        <v>242</v>
      </c>
      <c r="C1411" s="141">
        <f>SUM(C1413:C1416)</f>
        <v>11249105</v>
      </c>
      <c r="D1411" s="141">
        <f>SUM(D1413:D1416)</f>
        <v>0</v>
      </c>
      <c r="E1411" s="141">
        <f t="shared" ref="E1411:E1416" si="400">SUM(C1411:D1411)</f>
        <v>11249105</v>
      </c>
      <c r="F1411" s="141">
        <f>SUM(F1413:F1416)</f>
        <v>10905037.77</v>
      </c>
      <c r="G1411" s="141">
        <f>SUM(G1413:G1416)</f>
        <v>0</v>
      </c>
      <c r="H1411" s="141">
        <f t="shared" ref="H1411:H1416" si="401">SUM(F1411:G1411)</f>
        <v>10905037.77</v>
      </c>
      <c r="I1411" s="141">
        <f t="shared" si="393"/>
        <v>96.941381292111686</v>
      </c>
      <c r="J1411" s="141">
        <f t="shared" si="392"/>
        <v>96.941381292111686</v>
      </c>
    </row>
    <row r="1412" spans="1:10" s="11" customFormat="1" hidden="1">
      <c r="A1412" s="36" t="s">
        <v>244</v>
      </c>
      <c r="B1412" s="111"/>
      <c r="C1412" s="142">
        <f>SUM(C1413:C1416)</f>
        <v>11249105</v>
      </c>
      <c r="D1412" s="143"/>
      <c r="E1412" s="126">
        <f t="shared" si="400"/>
        <v>11249105</v>
      </c>
      <c r="F1412" s="142">
        <f>SUM(F1413:F1416)</f>
        <v>10905037.77</v>
      </c>
      <c r="G1412" s="143"/>
      <c r="H1412" s="126">
        <f t="shared" si="401"/>
        <v>10905037.77</v>
      </c>
      <c r="I1412" s="126">
        <f t="shared" si="393"/>
        <v>96.941381292111686</v>
      </c>
      <c r="J1412" s="126">
        <f t="shared" si="392"/>
        <v>96.941381292111686</v>
      </c>
    </row>
    <row r="1413" spans="1:10" s="11" customFormat="1">
      <c r="A1413" s="36" t="s">
        <v>152</v>
      </c>
      <c r="B1413" s="34" t="s">
        <v>390</v>
      </c>
      <c r="C1413" s="124">
        <v>10411105</v>
      </c>
      <c r="D1413" s="142"/>
      <c r="E1413" s="126">
        <f t="shared" si="400"/>
        <v>10411105</v>
      </c>
      <c r="F1413" s="142">
        <v>10340298</v>
      </c>
      <c r="G1413" s="142"/>
      <c r="H1413" s="126">
        <f t="shared" si="401"/>
        <v>10340298</v>
      </c>
      <c r="I1413" s="126">
        <f t="shared" si="393"/>
        <v>99.319889675495546</v>
      </c>
      <c r="J1413" s="126">
        <f t="shared" si="392"/>
        <v>99.319889675495546</v>
      </c>
    </row>
    <row r="1414" spans="1:10" s="11" customFormat="1">
      <c r="A1414" s="36" t="s">
        <v>909</v>
      </c>
      <c r="B1414" s="34" t="s">
        <v>896</v>
      </c>
      <c r="C1414" s="124">
        <v>660000</v>
      </c>
      <c r="D1414" s="142"/>
      <c r="E1414" s="126">
        <f t="shared" si="400"/>
        <v>660000</v>
      </c>
      <c r="F1414" s="142">
        <v>386925.33</v>
      </c>
      <c r="G1414" s="142"/>
      <c r="H1414" s="126">
        <f t="shared" si="401"/>
        <v>386925.33</v>
      </c>
      <c r="I1414" s="126">
        <f t="shared" si="393"/>
        <v>58.625050000000002</v>
      </c>
      <c r="J1414" s="126">
        <f t="shared" si="392"/>
        <v>58.625050000000002</v>
      </c>
    </row>
    <row r="1415" spans="1:10" s="11" customFormat="1">
      <c r="A1415" s="41" t="s">
        <v>619</v>
      </c>
      <c r="B1415" s="34" t="s">
        <v>618</v>
      </c>
      <c r="C1415" s="124">
        <v>42500</v>
      </c>
      <c r="D1415" s="142"/>
      <c r="E1415" s="126">
        <f t="shared" si="400"/>
        <v>42500</v>
      </c>
      <c r="F1415" s="142">
        <v>42399.6</v>
      </c>
      <c r="G1415" s="142"/>
      <c r="H1415" s="126">
        <f t="shared" si="401"/>
        <v>42399.6</v>
      </c>
      <c r="I1415" s="126">
        <f t="shared" si="393"/>
        <v>99.763764705882352</v>
      </c>
      <c r="J1415" s="126">
        <f t="shared" si="392"/>
        <v>99.763764705882352</v>
      </c>
    </row>
    <row r="1416" spans="1:10" s="11" customFormat="1">
      <c r="A1416" s="36" t="s">
        <v>346</v>
      </c>
      <c r="B1416" s="34" t="s">
        <v>123</v>
      </c>
      <c r="C1416" s="124">
        <v>135500</v>
      </c>
      <c r="D1416" s="124"/>
      <c r="E1416" s="126">
        <f t="shared" si="400"/>
        <v>135500</v>
      </c>
      <c r="F1416" s="124">
        <v>135414.84</v>
      </c>
      <c r="G1416" s="124"/>
      <c r="H1416" s="126">
        <f t="shared" si="401"/>
        <v>135414.84</v>
      </c>
      <c r="I1416" s="126">
        <f t="shared" si="393"/>
        <v>99.937151291512919</v>
      </c>
      <c r="J1416" s="126">
        <f t="shared" si="392"/>
        <v>99.937151291512919</v>
      </c>
    </row>
    <row r="1417" spans="1:10" s="23" customFormat="1" ht="6" customHeight="1">
      <c r="A1417" s="36"/>
      <c r="B1417" s="34"/>
      <c r="C1417" s="124"/>
      <c r="D1417" s="124"/>
      <c r="E1417" s="126"/>
      <c r="F1417" s="124"/>
      <c r="G1417" s="124"/>
      <c r="H1417" s="126"/>
      <c r="I1417" s="126" t="str">
        <f t="shared" si="393"/>
        <v/>
      </c>
      <c r="J1417" s="126" t="str">
        <f t="shared" si="392"/>
        <v/>
      </c>
    </row>
    <row r="1418" spans="1:10" s="11" customFormat="1" ht="12.75">
      <c r="A1418" s="47" t="s">
        <v>883</v>
      </c>
      <c r="B1418" s="50" t="s">
        <v>242</v>
      </c>
      <c r="C1418" s="141">
        <f>SUM(C1420:C1422)</f>
        <v>5873750</v>
      </c>
      <c r="D1418" s="141">
        <f>SUM(D1420:D1422)</f>
        <v>0</v>
      </c>
      <c r="E1418" s="141">
        <f t="shared" ref="E1418:E1424" si="402">SUM(C1418:D1418)</f>
        <v>5873750</v>
      </c>
      <c r="F1418" s="141">
        <f>SUM(F1420:F1422)</f>
        <v>5799880.4900000002</v>
      </c>
      <c r="G1418" s="141">
        <f>SUM(G1420:G1422)</f>
        <v>0</v>
      </c>
      <c r="H1418" s="141">
        <f t="shared" ref="H1418:H1424" si="403">SUM(F1418:G1418)</f>
        <v>5799880.4900000002</v>
      </c>
      <c r="I1418" s="141">
        <f t="shared" si="393"/>
        <v>98.742379059374343</v>
      </c>
      <c r="J1418" s="141">
        <f t="shared" si="392"/>
        <v>98.742379059374343</v>
      </c>
    </row>
    <row r="1419" spans="1:10" s="11" customFormat="1" hidden="1">
      <c r="A1419" s="36" t="s">
        <v>244</v>
      </c>
      <c r="B1419" s="111"/>
      <c r="C1419" s="142">
        <f>SUM(C1420:C1422)</f>
        <v>5873750</v>
      </c>
      <c r="D1419" s="143"/>
      <c r="E1419" s="126">
        <f t="shared" si="402"/>
        <v>5873750</v>
      </c>
      <c r="F1419" s="142">
        <f>SUM(F1420:F1422)</f>
        <v>5799880.4900000002</v>
      </c>
      <c r="G1419" s="143"/>
      <c r="H1419" s="126">
        <f t="shared" si="403"/>
        <v>5799880.4900000002</v>
      </c>
      <c r="I1419" s="126">
        <f t="shared" si="393"/>
        <v>98.742379059374343</v>
      </c>
      <c r="J1419" s="126">
        <f t="shared" si="392"/>
        <v>98.742379059374343</v>
      </c>
    </row>
    <row r="1420" spans="1:10" s="11" customFormat="1">
      <c r="A1420" s="36" t="s">
        <v>152</v>
      </c>
      <c r="B1420" s="34" t="s">
        <v>390</v>
      </c>
      <c r="C1420" s="124">
        <v>5630750</v>
      </c>
      <c r="D1420" s="143"/>
      <c r="E1420" s="126">
        <f t="shared" si="402"/>
        <v>5630750</v>
      </c>
      <c r="F1420" s="142">
        <v>5557309.54</v>
      </c>
      <c r="G1420" s="143"/>
      <c r="H1420" s="126">
        <f t="shared" si="403"/>
        <v>5557309.54</v>
      </c>
      <c r="I1420" s="126">
        <f t="shared" si="393"/>
        <v>98.695725081028286</v>
      </c>
      <c r="J1420" s="126">
        <f t="shared" si="392"/>
        <v>98.695725081028286</v>
      </c>
    </row>
    <row r="1421" spans="1:10" s="11" customFormat="1">
      <c r="A1421" s="36" t="s">
        <v>970</v>
      </c>
      <c r="B1421" s="34" t="s">
        <v>968</v>
      </c>
      <c r="C1421" s="124">
        <v>35000</v>
      </c>
      <c r="D1421" s="143"/>
      <c r="E1421" s="126">
        <f t="shared" si="402"/>
        <v>35000</v>
      </c>
      <c r="F1421" s="142">
        <v>34990</v>
      </c>
      <c r="G1421" s="143"/>
      <c r="H1421" s="126">
        <f>SUM(F1421:G1421)</f>
        <v>34990</v>
      </c>
      <c r="I1421" s="126">
        <f t="shared" si="393"/>
        <v>99.971428571428561</v>
      </c>
      <c r="J1421" s="126">
        <f t="shared" si="392"/>
        <v>99.971428571428561</v>
      </c>
    </row>
    <row r="1422" spans="1:10" s="3" customFormat="1">
      <c r="A1422" s="36" t="s">
        <v>346</v>
      </c>
      <c r="B1422" s="34" t="s">
        <v>123</v>
      </c>
      <c r="C1422" s="124">
        <v>208000</v>
      </c>
      <c r="D1422" s="126"/>
      <c r="E1422" s="126">
        <f t="shared" si="402"/>
        <v>208000</v>
      </c>
      <c r="F1422" s="124">
        <v>207580.95</v>
      </c>
      <c r="G1422" s="126"/>
      <c r="H1422" s="126">
        <f>SUM(F1422:G1422)</f>
        <v>207580.95</v>
      </c>
      <c r="I1422" s="126">
        <f t="shared" si="393"/>
        <v>99.79853365384615</v>
      </c>
      <c r="J1422" s="126">
        <f t="shared" si="392"/>
        <v>99.79853365384615</v>
      </c>
    </row>
    <row r="1423" spans="1:10" s="3" customFormat="1" ht="6" customHeight="1">
      <c r="A1423" s="36"/>
      <c r="B1423" s="34"/>
      <c r="C1423" s="126"/>
      <c r="D1423" s="126"/>
      <c r="E1423" s="126">
        <f t="shared" si="402"/>
        <v>0</v>
      </c>
      <c r="F1423" s="126"/>
      <c r="G1423" s="126"/>
      <c r="H1423" s="126">
        <f t="shared" si="403"/>
        <v>0</v>
      </c>
      <c r="I1423" s="126" t="str">
        <f t="shared" si="393"/>
        <v/>
      </c>
      <c r="J1423" s="126" t="str">
        <f t="shared" si="392"/>
        <v/>
      </c>
    </row>
    <row r="1424" spans="1:10" s="3" customFormat="1" ht="12.75">
      <c r="A1424" s="47" t="s">
        <v>224</v>
      </c>
      <c r="B1424" s="248" t="s">
        <v>242</v>
      </c>
      <c r="C1424" s="131">
        <f>SUM(C1426:C1433)</f>
        <v>15792315.9</v>
      </c>
      <c r="D1424" s="281">
        <f>SUM(D1426:D1433)</f>
        <v>0</v>
      </c>
      <c r="E1424" s="123">
        <f t="shared" si="402"/>
        <v>15792315.9</v>
      </c>
      <c r="F1424" s="131">
        <f>SUM(F1426:F1433)</f>
        <v>15569923.369999999</v>
      </c>
      <c r="G1424" s="281">
        <f>SUM(G1426:G1433)</f>
        <v>0</v>
      </c>
      <c r="H1424" s="123">
        <f t="shared" si="403"/>
        <v>15569923.369999999</v>
      </c>
      <c r="I1424" s="123">
        <f t="shared" si="393"/>
        <v>98.59176746837997</v>
      </c>
      <c r="J1424" s="123">
        <f t="shared" si="392"/>
        <v>98.59176746837997</v>
      </c>
    </row>
    <row r="1425" spans="1:10" s="3" customFormat="1" hidden="1">
      <c r="A1425" s="41" t="s">
        <v>244</v>
      </c>
      <c r="B1425" s="53"/>
      <c r="C1425" s="124">
        <f>SUM(C1426:C1433)</f>
        <v>15792315.9</v>
      </c>
      <c r="D1425" s="126"/>
      <c r="E1425" s="130">
        <f>D1425+C1425</f>
        <v>15792315.9</v>
      </c>
      <c r="F1425" s="124">
        <f>SUM(F1426:F1433)</f>
        <v>15569923.369999999</v>
      </c>
      <c r="G1425" s="126"/>
      <c r="H1425" s="130">
        <f>G1425+F1425</f>
        <v>15569923.369999999</v>
      </c>
      <c r="I1425" s="130">
        <f t="shared" si="393"/>
        <v>98.59176746837997</v>
      </c>
      <c r="J1425" s="130">
        <f t="shared" si="392"/>
        <v>98.59176746837997</v>
      </c>
    </row>
    <row r="1426" spans="1:10" s="3" customFormat="1">
      <c r="A1426" s="36" t="s">
        <v>152</v>
      </c>
      <c r="B1426" s="34" t="s">
        <v>390</v>
      </c>
      <c r="C1426" s="124">
        <v>14933290</v>
      </c>
      <c r="D1426" s="126"/>
      <c r="E1426" s="130">
        <f>D1426+C1426</f>
        <v>14933290</v>
      </c>
      <c r="F1426" s="126">
        <v>14908712.029999999</v>
      </c>
      <c r="G1426" s="126"/>
      <c r="H1426" s="130">
        <f>G1426+F1426</f>
        <v>14908712.029999999</v>
      </c>
      <c r="I1426" s="130">
        <f t="shared" si="393"/>
        <v>99.835414901873605</v>
      </c>
      <c r="J1426" s="130">
        <f t="shared" si="392"/>
        <v>99.835414901873605</v>
      </c>
    </row>
    <row r="1427" spans="1:10" s="3" customFormat="1">
      <c r="A1427" s="36" t="s">
        <v>339</v>
      </c>
      <c r="B1427" s="34" t="s">
        <v>389</v>
      </c>
      <c r="C1427" s="124">
        <v>78205.899999999994</v>
      </c>
      <c r="D1427" s="126"/>
      <c r="E1427" s="130">
        <f>D1427+C1427</f>
        <v>78205.899999999994</v>
      </c>
      <c r="F1427" s="126">
        <v>77905.36</v>
      </c>
      <c r="G1427" s="126"/>
      <c r="H1427" s="130">
        <f>G1427+F1427</f>
        <v>77905.36</v>
      </c>
      <c r="I1427" s="130">
        <f t="shared" si="393"/>
        <v>99.61570674335313</v>
      </c>
      <c r="J1427" s="130">
        <f t="shared" si="392"/>
        <v>99.61570674335313</v>
      </c>
    </row>
    <row r="1428" spans="1:10" s="3" customFormat="1">
      <c r="A1428" s="176" t="s">
        <v>330</v>
      </c>
      <c r="B1428" s="175" t="s">
        <v>388</v>
      </c>
      <c r="C1428" s="124">
        <v>21250</v>
      </c>
      <c r="D1428" s="126"/>
      <c r="E1428" s="130">
        <f>D1428+C1428</f>
        <v>21250</v>
      </c>
      <c r="F1428" s="126">
        <v>21250</v>
      </c>
      <c r="G1428" s="126"/>
      <c r="H1428" s="130">
        <f>G1428+F1428</f>
        <v>21250</v>
      </c>
      <c r="I1428" s="130">
        <f t="shared" si="393"/>
        <v>100</v>
      </c>
      <c r="J1428" s="130">
        <f t="shared" si="392"/>
        <v>100</v>
      </c>
    </row>
    <row r="1429" spans="1:10" s="3" customFormat="1">
      <c r="A1429" s="36" t="s">
        <v>970</v>
      </c>
      <c r="B1429" s="34" t="s">
        <v>968</v>
      </c>
      <c r="C1429" s="126">
        <v>57000</v>
      </c>
      <c r="D1429" s="126"/>
      <c r="E1429" s="126">
        <f>SUM(C1429:D1429)</f>
        <v>57000</v>
      </c>
      <c r="F1429" s="126">
        <v>56980.92</v>
      </c>
      <c r="G1429" s="126"/>
      <c r="H1429" s="126">
        <f>SUM(F1429:G1429)</f>
        <v>56980.92</v>
      </c>
      <c r="I1429" s="126">
        <f t="shared" si="393"/>
        <v>99.966526315789466</v>
      </c>
      <c r="J1429" s="126">
        <f t="shared" si="392"/>
        <v>99.966526315789466</v>
      </c>
    </row>
    <row r="1430" spans="1:10" s="3" customFormat="1" ht="12.75" customHeight="1">
      <c r="A1430" s="36" t="s">
        <v>718</v>
      </c>
      <c r="B1430" s="34" t="s">
        <v>719</v>
      </c>
      <c r="C1430" s="124">
        <v>20870</v>
      </c>
      <c r="D1430" s="126"/>
      <c r="E1430" s="126">
        <f>SUM(C1430:D1430)</f>
        <v>20870</v>
      </c>
      <c r="F1430" s="126">
        <v>16822.3</v>
      </c>
      <c r="G1430" s="126"/>
      <c r="H1430" s="126">
        <f>SUM(F1430:G1430)</f>
        <v>16822.3</v>
      </c>
      <c r="I1430" s="126">
        <f t="shared" si="393"/>
        <v>80.605174892189751</v>
      </c>
      <c r="J1430" s="126">
        <f t="shared" si="392"/>
        <v>80.605174892189751</v>
      </c>
    </row>
    <row r="1431" spans="1:10" s="3" customFormat="1" ht="12.75" customHeight="1">
      <c r="A1431" s="36" t="s">
        <v>909</v>
      </c>
      <c r="B1431" s="34" t="s">
        <v>896</v>
      </c>
      <c r="C1431" s="124">
        <v>220000</v>
      </c>
      <c r="D1431" s="126"/>
      <c r="E1431" s="126">
        <f>SUM(C1431:D1431)</f>
        <v>220000</v>
      </c>
      <c r="F1431" s="126">
        <v>27500.23</v>
      </c>
      <c r="G1431" s="126"/>
      <c r="H1431" s="126">
        <f>SUM(F1431:G1431)</f>
        <v>27500.23</v>
      </c>
      <c r="I1431" s="126">
        <f t="shared" si="393"/>
        <v>12.500104545454546</v>
      </c>
      <c r="J1431" s="126">
        <f t="shared" si="392"/>
        <v>12.500104545454546</v>
      </c>
    </row>
    <row r="1432" spans="1:10" s="3" customFormat="1">
      <c r="A1432" s="41" t="s">
        <v>619</v>
      </c>
      <c r="B1432" s="34" t="s">
        <v>618</v>
      </c>
      <c r="C1432" s="124">
        <v>75000</v>
      </c>
      <c r="D1432" s="126"/>
      <c r="E1432" s="130">
        <f>D1432+C1432</f>
        <v>75000</v>
      </c>
      <c r="F1432" s="126">
        <v>74993.62</v>
      </c>
      <c r="G1432" s="126"/>
      <c r="H1432" s="130">
        <f>G1432+F1432</f>
        <v>74993.62</v>
      </c>
      <c r="I1432" s="130">
        <f t="shared" si="393"/>
        <v>99.991493333333324</v>
      </c>
      <c r="J1432" s="130">
        <f t="shared" si="392"/>
        <v>99.991493333333324</v>
      </c>
    </row>
    <row r="1433" spans="1:10" s="3" customFormat="1">
      <c r="A1433" s="36" t="s">
        <v>346</v>
      </c>
      <c r="B1433" s="34" t="s">
        <v>123</v>
      </c>
      <c r="C1433" s="124">
        <v>386700</v>
      </c>
      <c r="D1433" s="126"/>
      <c r="E1433" s="126">
        <f>SUM(C1433:D1433)</f>
        <v>386700</v>
      </c>
      <c r="F1433" s="126">
        <v>385758.91</v>
      </c>
      <c r="G1433" s="126"/>
      <c r="H1433" s="126">
        <f>SUM(F1433:G1433)</f>
        <v>385758.91</v>
      </c>
      <c r="I1433" s="126">
        <f t="shared" si="393"/>
        <v>99.756635634859066</v>
      </c>
      <c r="J1433" s="126">
        <f t="shared" si="392"/>
        <v>99.756635634859066</v>
      </c>
    </row>
    <row r="1434" spans="1:10" s="3" customFormat="1" ht="6" customHeight="1">
      <c r="A1434" s="36"/>
      <c r="B1434" s="34"/>
      <c r="C1434" s="130"/>
      <c r="D1434" s="130"/>
      <c r="E1434" s="130">
        <f t="shared" ref="E1434:E1443" si="404">SUM(C1434:D1434)</f>
        <v>0</v>
      </c>
      <c r="F1434" s="130"/>
      <c r="G1434" s="130"/>
      <c r="H1434" s="130">
        <f t="shared" ref="H1434:H1443" si="405">SUM(F1434:G1434)</f>
        <v>0</v>
      </c>
      <c r="I1434" s="130" t="str">
        <f t="shared" si="393"/>
        <v/>
      </c>
      <c r="J1434" s="130" t="str">
        <f t="shared" si="392"/>
        <v/>
      </c>
    </row>
    <row r="1435" spans="1:10" s="3" customFormat="1" ht="12.75">
      <c r="A1435" s="47" t="s">
        <v>347</v>
      </c>
      <c r="B1435" s="50" t="s">
        <v>242</v>
      </c>
      <c r="C1435" s="247">
        <f>SUM(C1437:C1444)</f>
        <v>12608695</v>
      </c>
      <c r="D1435" s="247">
        <f>SUM(D1437:D1444)</f>
        <v>0</v>
      </c>
      <c r="E1435" s="247">
        <f t="shared" si="404"/>
        <v>12608695</v>
      </c>
      <c r="F1435" s="247">
        <f>SUM(F1437:F1444)</f>
        <v>12437423.51</v>
      </c>
      <c r="G1435" s="247">
        <f>SUM(G1437:G1444)</f>
        <v>0</v>
      </c>
      <c r="H1435" s="247">
        <f t="shared" si="405"/>
        <v>12437423.51</v>
      </c>
      <c r="I1435" s="247">
        <f t="shared" si="393"/>
        <v>98.641639836636543</v>
      </c>
      <c r="J1435" s="247">
        <f t="shared" si="392"/>
        <v>98.641639836636543</v>
      </c>
    </row>
    <row r="1436" spans="1:10" s="3" customFormat="1" hidden="1">
      <c r="A1436" s="54" t="s">
        <v>244</v>
      </c>
      <c r="B1436" s="53"/>
      <c r="C1436" s="128">
        <f>SUM(C1437:C1443)</f>
        <v>12608695</v>
      </c>
      <c r="D1436" s="128">
        <f>SUM(D1437:D1443)</f>
        <v>0</v>
      </c>
      <c r="E1436" s="126">
        <f t="shared" si="404"/>
        <v>12608695</v>
      </c>
      <c r="F1436" s="128">
        <f>SUM(F1437:F1443)</f>
        <v>12437423.51</v>
      </c>
      <c r="G1436" s="128">
        <f>SUM(G1437:G1443)</f>
        <v>0</v>
      </c>
      <c r="H1436" s="126">
        <f t="shared" si="405"/>
        <v>12437423.51</v>
      </c>
      <c r="I1436" s="126">
        <f t="shared" si="393"/>
        <v>98.641639836636543</v>
      </c>
      <c r="J1436" s="126">
        <f t="shared" ref="J1436:J1501" si="406">IF(E1436&lt;&gt;0,IF(H1436&lt;&gt;0,H1436/E1436*100,""),"")</f>
        <v>98.641639836636543</v>
      </c>
    </row>
    <row r="1437" spans="1:10" s="3" customFormat="1">
      <c r="A1437" s="36" t="s">
        <v>152</v>
      </c>
      <c r="B1437" s="34" t="s">
        <v>390</v>
      </c>
      <c r="C1437" s="124">
        <v>12326065</v>
      </c>
      <c r="D1437" s="124"/>
      <c r="E1437" s="126">
        <f t="shared" si="404"/>
        <v>12326065</v>
      </c>
      <c r="F1437" s="124">
        <v>12171822.43</v>
      </c>
      <c r="G1437" s="124"/>
      <c r="H1437" s="126">
        <f t="shared" si="405"/>
        <v>12171822.43</v>
      </c>
      <c r="I1437" s="126">
        <f t="shared" ref="I1437:I1503" si="407">IF(C1437&lt;&gt;0,IF(F1437&lt;&gt;0,F1437/C1437*100,""),"")</f>
        <v>98.748647114874046</v>
      </c>
      <c r="J1437" s="126">
        <f t="shared" si="406"/>
        <v>98.748647114874046</v>
      </c>
    </row>
    <row r="1438" spans="1:10" s="3" customFormat="1">
      <c r="A1438" s="36" t="s">
        <v>339</v>
      </c>
      <c r="B1438" s="34" t="s">
        <v>389</v>
      </c>
      <c r="C1438" s="124">
        <v>5000</v>
      </c>
      <c r="D1438" s="124"/>
      <c r="E1438" s="126">
        <f t="shared" si="404"/>
        <v>5000</v>
      </c>
      <c r="F1438" s="124">
        <v>5000</v>
      </c>
      <c r="G1438" s="124"/>
      <c r="H1438" s="126">
        <f t="shared" si="405"/>
        <v>5000</v>
      </c>
      <c r="I1438" s="126">
        <f t="shared" si="407"/>
        <v>100</v>
      </c>
      <c r="J1438" s="126">
        <f t="shared" si="406"/>
        <v>100</v>
      </c>
    </row>
    <row r="1439" spans="1:10" s="3" customFormat="1" ht="12.75" customHeight="1">
      <c r="A1439" s="36" t="s">
        <v>718</v>
      </c>
      <c r="B1439" s="34" t="s">
        <v>719</v>
      </c>
      <c r="C1439" s="124">
        <v>7730</v>
      </c>
      <c r="D1439" s="124"/>
      <c r="E1439" s="126">
        <f t="shared" si="404"/>
        <v>7730</v>
      </c>
      <c r="F1439" s="124">
        <v>3343.92</v>
      </c>
      <c r="G1439" s="124"/>
      <c r="H1439" s="126">
        <f t="shared" si="405"/>
        <v>3343.92</v>
      </c>
      <c r="I1439" s="126">
        <f t="shared" si="407"/>
        <v>43.258990944372577</v>
      </c>
      <c r="J1439" s="126">
        <f t="shared" si="406"/>
        <v>43.258990944372577</v>
      </c>
    </row>
    <row r="1440" spans="1:10" s="3" customFormat="1" ht="12.75" customHeight="1">
      <c r="A1440" s="176" t="s">
        <v>330</v>
      </c>
      <c r="B1440" s="175" t="s">
        <v>388</v>
      </c>
      <c r="C1440" s="124">
        <v>5000</v>
      </c>
      <c r="D1440" s="124"/>
      <c r="E1440" s="126">
        <f t="shared" si="404"/>
        <v>5000</v>
      </c>
      <c r="F1440" s="124">
        <v>5000</v>
      </c>
      <c r="G1440" s="124"/>
      <c r="H1440" s="126">
        <f>SUM(F1440:G1440)</f>
        <v>5000</v>
      </c>
      <c r="I1440" s="126">
        <f t="shared" si="407"/>
        <v>100</v>
      </c>
      <c r="J1440" s="126">
        <f t="shared" si="406"/>
        <v>100</v>
      </c>
    </row>
    <row r="1441" spans="1:10" s="3" customFormat="1">
      <c r="A1441" s="36" t="s">
        <v>970</v>
      </c>
      <c r="B1441" s="34" t="s">
        <v>968</v>
      </c>
      <c r="C1441" s="126">
        <v>20000</v>
      </c>
      <c r="D1441" s="124"/>
      <c r="E1441" s="126">
        <f>SUM(C1441:D1441)</f>
        <v>20000</v>
      </c>
      <c r="F1441" s="124">
        <v>20000</v>
      </c>
      <c r="G1441" s="124"/>
      <c r="H1441" s="126">
        <f>SUM(F1441:G1441)</f>
        <v>20000</v>
      </c>
      <c r="I1441" s="126">
        <f t="shared" si="407"/>
        <v>100</v>
      </c>
      <c r="J1441" s="126">
        <f t="shared" si="406"/>
        <v>100</v>
      </c>
    </row>
    <row r="1442" spans="1:10" s="3" customFormat="1" ht="12.75" customHeight="1">
      <c r="A1442" s="36" t="s">
        <v>8</v>
      </c>
      <c r="B1442" s="34" t="s">
        <v>7</v>
      </c>
      <c r="C1442" s="124">
        <v>11000</v>
      </c>
      <c r="D1442" s="124"/>
      <c r="E1442" s="126">
        <f t="shared" si="404"/>
        <v>11000</v>
      </c>
      <c r="F1442" s="124">
        <v>4000</v>
      </c>
      <c r="G1442" s="124"/>
      <c r="H1442" s="126">
        <f t="shared" si="405"/>
        <v>4000</v>
      </c>
      <c r="I1442" s="126">
        <f t="shared" si="407"/>
        <v>36.363636363636367</v>
      </c>
      <c r="J1442" s="126">
        <f t="shared" si="406"/>
        <v>36.363636363636367</v>
      </c>
    </row>
    <row r="1443" spans="1:10" s="3" customFormat="1">
      <c r="A1443" s="36" t="s">
        <v>346</v>
      </c>
      <c r="B1443" s="34" t="s">
        <v>123</v>
      </c>
      <c r="C1443" s="124">
        <v>233900</v>
      </c>
      <c r="D1443" s="124"/>
      <c r="E1443" s="126">
        <f t="shared" si="404"/>
        <v>233900</v>
      </c>
      <c r="F1443" s="124">
        <v>228257.16</v>
      </c>
      <c r="G1443" s="124"/>
      <c r="H1443" s="126">
        <f t="shared" si="405"/>
        <v>228257.16</v>
      </c>
      <c r="I1443" s="126">
        <f t="shared" si="407"/>
        <v>97.587498931167175</v>
      </c>
      <c r="J1443" s="126">
        <f t="shared" si="406"/>
        <v>97.587498931167175</v>
      </c>
    </row>
    <row r="1444" spans="1:10" s="3" customFormat="1" hidden="1">
      <c r="A1444" s="36" t="s">
        <v>763</v>
      </c>
      <c r="B1444" s="34" t="s">
        <v>124</v>
      </c>
      <c r="C1444" s="124"/>
      <c r="D1444" s="124"/>
      <c r="E1444" s="126">
        <f>SUM(C1444:D1444)</f>
        <v>0</v>
      </c>
      <c r="F1444" s="124"/>
      <c r="G1444" s="124"/>
      <c r="H1444" s="126">
        <f>SUM(F1444:G1444)</f>
        <v>0</v>
      </c>
      <c r="I1444" s="126" t="str">
        <f t="shared" si="407"/>
        <v/>
      </c>
      <c r="J1444" s="126" t="str">
        <f t="shared" si="406"/>
        <v/>
      </c>
    </row>
    <row r="1445" spans="1:10" s="3" customFormat="1" ht="6" customHeight="1">
      <c r="A1445" s="36"/>
      <c r="B1445" s="34"/>
      <c r="C1445" s="124"/>
      <c r="D1445" s="124"/>
      <c r="E1445" s="126"/>
      <c r="F1445" s="124"/>
      <c r="G1445" s="124"/>
      <c r="H1445" s="126"/>
      <c r="I1445" s="126" t="str">
        <f t="shared" si="407"/>
        <v/>
      </c>
      <c r="J1445" s="126" t="str">
        <f t="shared" si="406"/>
        <v/>
      </c>
    </row>
    <row r="1446" spans="1:10" s="3" customFormat="1" ht="12.75">
      <c r="A1446" s="47" t="s">
        <v>348</v>
      </c>
      <c r="B1446" s="50" t="s">
        <v>242</v>
      </c>
      <c r="C1446" s="123">
        <f>SUM(C1448:C1455)</f>
        <v>12129262.140000001</v>
      </c>
      <c r="D1446" s="123">
        <f>SUM(D1448:D1455)</f>
        <v>0</v>
      </c>
      <c r="E1446" s="123">
        <f>SUM(C1446:D1446)</f>
        <v>12129262.140000001</v>
      </c>
      <c r="F1446" s="123">
        <f>SUM(F1448:F1455)</f>
        <v>11973343.800000001</v>
      </c>
      <c r="G1446" s="123">
        <f>SUM(G1448:G1455)</f>
        <v>0</v>
      </c>
      <c r="H1446" s="123">
        <f>SUM(F1446:G1446)</f>
        <v>11973343.800000001</v>
      </c>
      <c r="I1446" s="123">
        <f t="shared" si="407"/>
        <v>98.714527411475345</v>
      </c>
      <c r="J1446" s="123">
        <f t="shared" si="406"/>
        <v>98.714527411475345</v>
      </c>
    </row>
    <row r="1447" spans="1:10" s="3" customFormat="1" hidden="1">
      <c r="A1447" s="54" t="s">
        <v>244</v>
      </c>
      <c r="B1447" s="53"/>
      <c r="C1447" s="128">
        <f>SUM(C1448:C1455)</f>
        <v>12129262.140000001</v>
      </c>
      <c r="D1447" s="128">
        <f>SUM(D1448:D1455)</f>
        <v>0</v>
      </c>
      <c r="E1447" s="126">
        <f>SUM(C1447:D1447)</f>
        <v>12129262.140000001</v>
      </c>
      <c r="F1447" s="128">
        <f>SUM(F1448:F1455)</f>
        <v>11973343.800000001</v>
      </c>
      <c r="G1447" s="128">
        <f>SUM(G1448:G1455)</f>
        <v>0</v>
      </c>
      <c r="H1447" s="126">
        <f>SUM(F1447:G1447)</f>
        <v>11973343.800000001</v>
      </c>
      <c r="I1447" s="126">
        <f t="shared" si="407"/>
        <v>98.714527411475345</v>
      </c>
      <c r="J1447" s="126">
        <f t="shared" si="406"/>
        <v>98.714527411475345</v>
      </c>
    </row>
    <row r="1448" spans="1:10" s="3" customFormat="1">
      <c r="A1448" s="36" t="s">
        <v>152</v>
      </c>
      <c r="B1448" s="34" t="s">
        <v>390</v>
      </c>
      <c r="C1448" s="124">
        <v>11723430</v>
      </c>
      <c r="D1448" s="124"/>
      <c r="E1448" s="126">
        <f>SUM(C1448:D1448)</f>
        <v>11723430</v>
      </c>
      <c r="F1448" s="124">
        <f>11499507.58+69799.58</f>
        <v>11569307.16</v>
      </c>
      <c r="G1448" s="124"/>
      <c r="H1448" s="126">
        <f>SUM(F1448:G1448)</f>
        <v>11569307.16</v>
      </c>
      <c r="I1448" s="126">
        <f t="shared" si="407"/>
        <v>98.685343453238517</v>
      </c>
      <c r="J1448" s="126">
        <f t="shared" si="406"/>
        <v>98.685343453238517</v>
      </c>
    </row>
    <row r="1449" spans="1:10" s="3" customFormat="1">
      <c r="A1449" s="36" t="s">
        <v>339</v>
      </c>
      <c r="B1449" s="34" t="s">
        <v>389</v>
      </c>
      <c r="C1449" s="124">
        <v>32428.74</v>
      </c>
      <c r="D1449" s="124"/>
      <c r="E1449" s="126">
        <f t="shared" ref="E1449:E1455" si="408">SUM(C1449:D1449)</f>
        <v>32428.74</v>
      </c>
      <c r="F1449" s="124">
        <v>31545.37</v>
      </c>
      <c r="G1449" s="124"/>
      <c r="H1449" s="126">
        <f>SUM(F1449:G1449)</f>
        <v>31545.37</v>
      </c>
      <c r="I1449" s="126">
        <f t="shared" si="407"/>
        <v>97.2759657020285</v>
      </c>
      <c r="J1449" s="126">
        <f t="shared" si="406"/>
        <v>97.2759657020285</v>
      </c>
    </row>
    <row r="1450" spans="1:10" s="3" customFormat="1">
      <c r="A1450" s="36" t="s">
        <v>8</v>
      </c>
      <c r="B1450" s="42" t="s">
        <v>7</v>
      </c>
      <c r="C1450" s="126">
        <v>42000</v>
      </c>
      <c r="D1450" s="124"/>
      <c r="E1450" s="126">
        <f t="shared" si="408"/>
        <v>42000</v>
      </c>
      <c r="F1450" s="124">
        <v>41125.300000000003</v>
      </c>
      <c r="G1450" s="124"/>
      <c r="H1450" s="126">
        <f>SUM(F1450:G1450)</f>
        <v>41125.300000000003</v>
      </c>
      <c r="I1450" s="126">
        <f t="shared" si="407"/>
        <v>97.917380952380967</v>
      </c>
      <c r="J1450" s="126">
        <f t="shared" si="406"/>
        <v>97.917380952380967</v>
      </c>
    </row>
    <row r="1451" spans="1:10" s="3" customFormat="1">
      <c r="A1451" s="36" t="s">
        <v>970</v>
      </c>
      <c r="B1451" s="34" t="s">
        <v>968</v>
      </c>
      <c r="C1451" s="126">
        <v>12000</v>
      </c>
      <c r="D1451" s="124"/>
      <c r="E1451" s="126">
        <f t="shared" si="408"/>
        <v>12000</v>
      </c>
      <c r="F1451" s="124">
        <v>11993.3</v>
      </c>
      <c r="G1451" s="124"/>
      <c r="H1451" s="126">
        <f t="shared" ref="H1451:H1452" si="409">SUM(F1451:G1451)</f>
        <v>11993.3</v>
      </c>
      <c r="I1451" s="126">
        <f t="shared" si="407"/>
        <v>99.944166666666661</v>
      </c>
      <c r="J1451" s="126">
        <f t="shared" si="406"/>
        <v>99.944166666666661</v>
      </c>
    </row>
    <row r="1452" spans="1:10" s="3" customFormat="1">
      <c r="A1452" s="36" t="s">
        <v>935</v>
      </c>
      <c r="B1452" s="34" t="s">
        <v>934</v>
      </c>
      <c r="C1452" s="126">
        <v>653.4</v>
      </c>
      <c r="D1452" s="124"/>
      <c r="E1452" s="126">
        <f t="shared" si="408"/>
        <v>653.4</v>
      </c>
      <c r="F1452" s="124">
        <v>622.66999999999996</v>
      </c>
      <c r="G1452" s="124"/>
      <c r="H1452" s="126">
        <f t="shared" si="409"/>
        <v>622.66999999999996</v>
      </c>
      <c r="I1452" s="126">
        <f t="shared" si="407"/>
        <v>95.296908478726664</v>
      </c>
      <c r="J1452" s="126">
        <f t="shared" si="406"/>
        <v>95.296908478726664</v>
      </c>
    </row>
    <row r="1453" spans="1:10" s="3" customFormat="1">
      <c r="A1453" s="176" t="s">
        <v>330</v>
      </c>
      <c r="B1453" s="172" t="s">
        <v>388</v>
      </c>
      <c r="C1453" s="126">
        <v>43750</v>
      </c>
      <c r="D1453" s="124"/>
      <c r="E1453" s="126">
        <f t="shared" si="408"/>
        <v>43750</v>
      </c>
      <c r="F1453" s="124">
        <v>43750</v>
      </c>
      <c r="G1453" s="124"/>
      <c r="H1453" s="126">
        <f t="shared" ref="H1453:H1458" si="410">SUM(F1453:G1453)</f>
        <v>43750</v>
      </c>
      <c r="I1453" s="126">
        <f t="shared" si="407"/>
        <v>100</v>
      </c>
      <c r="J1453" s="126">
        <f t="shared" si="406"/>
        <v>100</v>
      </c>
    </row>
    <row r="1454" spans="1:10" s="3" customFormat="1">
      <c r="A1454" s="36" t="s">
        <v>619</v>
      </c>
      <c r="B1454" s="34" t="s">
        <v>618</v>
      </c>
      <c r="C1454" s="124">
        <v>15000</v>
      </c>
      <c r="D1454" s="124"/>
      <c r="E1454" s="126">
        <f t="shared" si="408"/>
        <v>15000</v>
      </c>
      <c r="F1454" s="124">
        <v>15000</v>
      </c>
      <c r="G1454" s="124"/>
      <c r="H1454" s="126">
        <f t="shared" si="410"/>
        <v>15000</v>
      </c>
      <c r="I1454" s="126">
        <f t="shared" si="407"/>
        <v>100</v>
      </c>
      <c r="J1454" s="126">
        <f t="shared" si="406"/>
        <v>100</v>
      </c>
    </row>
    <row r="1455" spans="1:10" s="3" customFormat="1">
      <c r="A1455" s="36" t="s">
        <v>346</v>
      </c>
      <c r="B1455" s="34" t="s">
        <v>123</v>
      </c>
      <c r="C1455" s="124">
        <v>260000</v>
      </c>
      <c r="D1455" s="124"/>
      <c r="E1455" s="126">
        <f t="shared" si="408"/>
        <v>260000</v>
      </c>
      <c r="F1455" s="124">
        <v>260000</v>
      </c>
      <c r="G1455" s="124"/>
      <c r="H1455" s="126">
        <f t="shared" si="410"/>
        <v>260000</v>
      </c>
      <c r="I1455" s="126">
        <f t="shared" si="407"/>
        <v>100</v>
      </c>
      <c r="J1455" s="126">
        <f t="shared" si="406"/>
        <v>100</v>
      </c>
    </row>
    <row r="1456" spans="1:10" s="3" customFormat="1" ht="6" customHeight="1">
      <c r="A1456" s="37"/>
      <c r="B1456" s="34"/>
      <c r="C1456" s="126"/>
      <c r="D1456" s="126"/>
      <c r="E1456" s="126">
        <f t="shared" ref="E1456:E1468" si="411">SUM(C1456:D1456)</f>
        <v>0</v>
      </c>
      <c r="F1456" s="126"/>
      <c r="G1456" s="126"/>
      <c r="H1456" s="126">
        <f t="shared" si="410"/>
        <v>0</v>
      </c>
      <c r="I1456" s="126" t="str">
        <f t="shared" si="407"/>
        <v/>
      </c>
      <c r="J1456" s="126" t="str">
        <f t="shared" si="406"/>
        <v/>
      </c>
    </row>
    <row r="1457" spans="1:10" s="3" customFormat="1" ht="12.75">
      <c r="A1457" s="47" t="s">
        <v>349</v>
      </c>
      <c r="B1457" s="50" t="s">
        <v>242</v>
      </c>
      <c r="C1457" s="141">
        <f>SUM(C1459:C1466)</f>
        <v>15335735.859999999</v>
      </c>
      <c r="D1457" s="141">
        <f>SUM(D1459:D1466)</f>
        <v>0</v>
      </c>
      <c r="E1457" s="141">
        <f t="shared" si="411"/>
        <v>15335735.859999999</v>
      </c>
      <c r="F1457" s="141">
        <f>SUM(F1459:F1466)</f>
        <v>14742869.389999999</v>
      </c>
      <c r="G1457" s="141">
        <f>SUM(G1459:G1466)</f>
        <v>0</v>
      </c>
      <c r="H1457" s="141">
        <f t="shared" si="410"/>
        <v>14742869.389999999</v>
      </c>
      <c r="I1457" s="141">
        <f t="shared" si="407"/>
        <v>96.134085280209035</v>
      </c>
      <c r="J1457" s="141">
        <f t="shared" si="406"/>
        <v>96.134085280209035</v>
      </c>
    </row>
    <row r="1458" spans="1:10" s="3" customFormat="1" hidden="1">
      <c r="A1458" s="36" t="s">
        <v>244</v>
      </c>
      <c r="B1458" s="111"/>
      <c r="C1458" s="142">
        <f>SUM(C1459:C1466)</f>
        <v>15335735.859999999</v>
      </c>
      <c r="D1458" s="143"/>
      <c r="E1458" s="126">
        <f t="shared" si="411"/>
        <v>15335735.859999999</v>
      </c>
      <c r="F1458" s="142">
        <f>SUM(F1459:F1466)</f>
        <v>14742869.389999999</v>
      </c>
      <c r="G1458" s="143"/>
      <c r="H1458" s="126">
        <f t="shared" si="410"/>
        <v>14742869.389999999</v>
      </c>
      <c r="I1458" s="126">
        <f t="shared" si="407"/>
        <v>96.134085280209035</v>
      </c>
      <c r="J1458" s="126">
        <f t="shared" si="406"/>
        <v>96.134085280209035</v>
      </c>
    </row>
    <row r="1459" spans="1:10" s="3" customFormat="1">
      <c r="A1459" s="36" t="s">
        <v>152</v>
      </c>
      <c r="B1459" s="34" t="s">
        <v>390</v>
      </c>
      <c r="C1459" s="124">
        <v>14572625</v>
      </c>
      <c r="D1459" s="142"/>
      <c r="E1459" s="126">
        <f t="shared" si="411"/>
        <v>14572625</v>
      </c>
      <c r="F1459" s="142">
        <v>14479758.529999999</v>
      </c>
      <c r="G1459" s="142"/>
      <c r="H1459" s="126">
        <f t="shared" ref="H1459:H1468" si="412">SUM(F1459:G1459)</f>
        <v>14479758.529999999</v>
      </c>
      <c r="I1459" s="126">
        <f t="shared" si="407"/>
        <v>99.362733412820276</v>
      </c>
      <c r="J1459" s="126">
        <f t="shared" si="406"/>
        <v>99.362733412820276</v>
      </c>
    </row>
    <row r="1460" spans="1:10" s="3" customFormat="1">
      <c r="A1460" s="36" t="s">
        <v>935</v>
      </c>
      <c r="B1460" s="34" t="s">
        <v>934</v>
      </c>
      <c r="C1460" s="124">
        <v>595</v>
      </c>
      <c r="D1460" s="142"/>
      <c r="E1460" s="126">
        <f t="shared" si="411"/>
        <v>595</v>
      </c>
      <c r="F1460" s="142">
        <v>595</v>
      </c>
      <c r="G1460" s="142"/>
      <c r="H1460" s="126">
        <f t="shared" si="412"/>
        <v>595</v>
      </c>
      <c r="I1460" s="126">
        <f t="shared" ref="I1460:I1464" si="413">IF(C1460&lt;&gt;0,IF(F1460&lt;&gt;0,F1460/C1460*100,""),"")</f>
        <v>100</v>
      </c>
      <c r="J1460" s="126">
        <f t="shared" ref="J1460:J1464" si="414">IF(E1460&lt;&gt;0,IF(H1460&lt;&gt;0,H1460/E1460*100,""),"")</f>
        <v>100</v>
      </c>
    </row>
    <row r="1461" spans="1:10" s="3" customFormat="1">
      <c r="A1461" s="36" t="s">
        <v>339</v>
      </c>
      <c r="B1461" s="34" t="s">
        <v>389</v>
      </c>
      <c r="C1461" s="124">
        <v>14565.86</v>
      </c>
      <c r="D1461" s="124"/>
      <c r="E1461" s="126">
        <f t="shared" si="411"/>
        <v>14565.86</v>
      </c>
      <c r="F1461" s="124">
        <v>14565.86</v>
      </c>
      <c r="G1461" s="124"/>
      <c r="H1461" s="126">
        <f t="shared" si="412"/>
        <v>14565.86</v>
      </c>
      <c r="I1461" s="126">
        <f t="shared" si="413"/>
        <v>100</v>
      </c>
      <c r="J1461" s="126">
        <f t="shared" si="414"/>
        <v>100</v>
      </c>
    </row>
    <row r="1462" spans="1:10" s="3" customFormat="1">
      <c r="A1462" s="176" t="s">
        <v>330</v>
      </c>
      <c r="B1462" s="172" t="s">
        <v>388</v>
      </c>
      <c r="C1462" s="126">
        <v>43750</v>
      </c>
      <c r="D1462" s="124"/>
      <c r="E1462" s="126">
        <f t="shared" si="411"/>
        <v>43750</v>
      </c>
      <c r="F1462" s="124">
        <v>43750</v>
      </c>
      <c r="G1462" s="124"/>
      <c r="H1462" s="126">
        <f t="shared" si="412"/>
        <v>43750</v>
      </c>
      <c r="I1462" s="126">
        <f t="shared" si="413"/>
        <v>100</v>
      </c>
      <c r="J1462" s="126">
        <f t="shared" si="414"/>
        <v>100</v>
      </c>
    </row>
    <row r="1463" spans="1:10" s="3" customFormat="1">
      <c r="A1463" s="36" t="s">
        <v>970</v>
      </c>
      <c r="B1463" s="34" t="s">
        <v>968</v>
      </c>
      <c r="C1463" s="126">
        <v>14200</v>
      </c>
      <c r="D1463" s="124"/>
      <c r="E1463" s="126">
        <f t="shared" si="411"/>
        <v>14200</v>
      </c>
      <c r="F1463" s="124">
        <v>14200</v>
      </c>
      <c r="G1463" s="124"/>
      <c r="H1463" s="126">
        <f t="shared" si="412"/>
        <v>14200</v>
      </c>
      <c r="I1463" s="126">
        <f t="shared" si="413"/>
        <v>100</v>
      </c>
      <c r="J1463" s="126">
        <f t="shared" si="414"/>
        <v>100</v>
      </c>
    </row>
    <row r="1464" spans="1:10" s="3" customFormat="1">
      <c r="A1464" s="36" t="s">
        <v>909</v>
      </c>
      <c r="B1464" s="42" t="s">
        <v>896</v>
      </c>
      <c r="C1464" s="126">
        <v>500000</v>
      </c>
      <c r="D1464" s="124"/>
      <c r="E1464" s="126">
        <f t="shared" si="411"/>
        <v>500000</v>
      </c>
      <c r="F1464" s="124"/>
      <c r="G1464" s="124"/>
      <c r="H1464" s="126">
        <f t="shared" si="412"/>
        <v>0</v>
      </c>
      <c r="I1464" s="126" t="str">
        <f t="shared" si="413"/>
        <v/>
      </c>
      <c r="J1464" s="126" t="str">
        <f t="shared" si="414"/>
        <v/>
      </c>
    </row>
    <row r="1465" spans="1:10" s="3" customFormat="1">
      <c r="A1465" s="41" t="s">
        <v>619</v>
      </c>
      <c r="B1465" s="42" t="s">
        <v>618</v>
      </c>
      <c r="C1465" s="126">
        <v>25000</v>
      </c>
      <c r="D1465" s="124"/>
      <c r="E1465" s="126">
        <f t="shared" si="411"/>
        <v>25000</v>
      </c>
      <c r="F1465" s="124">
        <v>25000</v>
      </c>
      <c r="G1465" s="124"/>
      <c r="H1465" s="126">
        <f t="shared" si="412"/>
        <v>25000</v>
      </c>
      <c r="I1465" s="126">
        <f t="shared" si="407"/>
        <v>100</v>
      </c>
      <c r="J1465" s="126">
        <f t="shared" si="406"/>
        <v>100</v>
      </c>
    </row>
    <row r="1466" spans="1:10" s="3" customFormat="1">
      <c r="A1466" s="36" t="s">
        <v>346</v>
      </c>
      <c r="B1466" s="34" t="s">
        <v>123</v>
      </c>
      <c r="C1466" s="124">
        <v>165000</v>
      </c>
      <c r="D1466" s="124"/>
      <c r="E1466" s="126">
        <f t="shared" si="411"/>
        <v>165000</v>
      </c>
      <c r="F1466" s="124">
        <v>165000</v>
      </c>
      <c r="G1466" s="124"/>
      <c r="H1466" s="126">
        <f t="shared" si="412"/>
        <v>165000</v>
      </c>
      <c r="I1466" s="126">
        <f t="shared" si="407"/>
        <v>100</v>
      </c>
      <c r="J1466" s="126">
        <f t="shared" si="406"/>
        <v>100</v>
      </c>
    </row>
    <row r="1467" spans="1:10" s="3" customFormat="1" ht="6" customHeight="1">
      <c r="A1467" s="314"/>
      <c r="B1467" s="245"/>
      <c r="C1467" s="311"/>
      <c r="D1467" s="311"/>
      <c r="E1467" s="311">
        <f t="shared" si="411"/>
        <v>0</v>
      </c>
      <c r="F1467" s="311"/>
      <c r="G1467" s="311"/>
      <c r="H1467" s="311">
        <f t="shared" si="412"/>
        <v>0</v>
      </c>
      <c r="I1467" s="311" t="str">
        <f t="shared" si="407"/>
        <v/>
      </c>
      <c r="J1467" s="311" t="str">
        <f t="shared" si="406"/>
        <v/>
      </c>
    </row>
    <row r="1468" spans="1:10" s="3" customFormat="1" ht="12.75">
      <c r="A1468" s="47" t="s">
        <v>351</v>
      </c>
      <c r="B1468" s="48" t="s">
        <v>242</v>
      </c>
      <c r="C1468" s="290">
        <f>SUM(C1470:C1475)</f>
        <v>7923981.1699999999</v>
      </c>
      <c r="D1468" s="290">
        <f>SUM(D1470:D1475)</f>
        <v>0</v>
      </c>
      <c r="E1468" s="127">
        <f t="shared" si="411"/>
        <v>7923981.1699999999</v>
      </c>
      <c r="F1468" s="290">
        <f>SUM(F1470:F1475)</f>
        <v>7879978.2199999997</v>
      </c>
      <c r="G1468" s="290">
        <f>SUM(G1470:G1475)</f>
        <v>0</v>
      </c>
      <c r="H1468" s="127">
        <f t="shared" si="412"/>
        <v>7879978.2199999997</v>
      </c>
      <c r="I1468" s="127">
        <f t="shared" si="407"/>
        <v>99.444686338142816</v>
      </c>
      <c r="J1468" s="127">
        <f t="shared" si="406"/>
        <v>99.444686338142816</v>
      </c>
    </row>
    <row r="1469" spans="1:10" s="3" customFormat="1" hidden="1">
      <c r="A1469" s="54" t="s">
        <v>244</v>
      </c>
      <c r="B1469" s="53"/>
      <c r="C1469" s="128">
        <f>SUM(C1470:C1474)</f>
        <v>7923981.1699999999</v>
      </c>
      <c r="D1469" s="128">
        <f>SUM(D1470:D1474)</f>
        <v>0</v>
      </c>
      <c r="E1469" s="126">
        <f t="shared" ref="E1469:E1475" si="415">SUM(C1469:D1469)</f>
        <v>7923981.1699999999</v>
      </c>
      <c r="F1469" s="128">
        <f>SUM(F1470:F1474)</f>
        <v>7879978.2199999997</v>
      </c>
      <c r="G1469" s="128">
        <f>SUM(G1470:G1474)</f>
        <v>0</v>
      </c>
      <c r="H1469" s="126">
        <f t="shared" ref="H1469:H1475" si="416">SUM(F1469:G1469)</f>
        <v>7879978.2199999997</v>
      </c>
      <c r="I1469" s="126">
        <f t="shared" si="407"/>
        <v>99.444686338142816</v>
      </c>
      <c r="J1469" s="126">
        <f t="shared" si="406"/>
        <v>99.444686338142816</v>
      </c>
    </row>
    <row r="1470" spans="1:10" s="3" customFormat="1">
      <c r="A1470" s="36" t="s">
        <v>152</v>
      </c>
      <c r="B1470" s="34" t="s">
        <v>390</v>
      </c>
      <c r="C1470" s="124">
        <v>7730220</v>
      </c>
      <c r="D1470" s="140"/>
      <c r="E1470" s="126">
        <f t="shared" si="415"/>
        <v>7730220</v>
      </c>
      <c r="F1470" s="129">
        <v>7688644.6399999997</v>
      </c>
      <c r="G1470" s="140"/>
      <c r="H1470" s="126">
        <f t="shared" si="416"/>
        <v>7688644.6399999997</v>
      </c>
      <c r="I1470" s="126">
        <f>IF(C1470&lt;&gt;0,IF(F1470&lt;&gt;0,F1470/C1470*100,""),"")</f>
        <v>99.462171063695465</v>
      </c>
      <c r="J1470" s="126">
        <f>IF(E1470&lt;&gt;0,IF(H1470&lt;&gt;0,H1470/E1470*100,""),"")</f>
        <v>99.462171063695465</v>
      </c>
    </row>
    <row r="1471" spans="1:10" s="3" customFormat="1">
      <c r="A1471" s="36" t="s">
        <v>935</v>
      </c>
      <c r="B1471" s="34" t="s">
        <v>934</v>
      </c>
      <c r="C1471" s="124">
        <v>1331.35</v>
      </c>
      <c r="D1471" s="140"/>
      <c r="E1471" s="126">
        <f t="shared" si="415"/>
        <v>1331.35</v>
      </c>
      <c r="F1471" s="129">
        <v>923.19</v>
      </c>
      <c r="G1471" s="140"/>
      <c r="H1471" s="126">
        <f t="shared" si="416"/>
        <v>923.19</v>
      </c>
      <c r="I1471" s="126">
        <f>IF(C1471&lt;&gt;0,IF(F1471&lt;&gt;0,F1471/C1471*100,""),"")</f>
        <v>69.342396815262703</v>
      </c>
      <c r="J1471" s="126">
        <f>IF(E1471&lt;&gt;0,IF(H1471&lt;&gt;0,H1471/E1471*100,""),"")</f>
        <v>69.342396815262703</v>
      </c>
    </row>
    <row r="1472" spans="1:10" s="3" customFormat="1">
      <c r="A1472" s="36" t="s">
        <v>339</v>
      </c>
      <c r="B1472" s="34" t="s">
        <v>389</v>
      </c>
      <c r="C1472" s="124">
        <v>18929.82</v>
      </c>
      <c r="D1472" s="129"/>
      <c r="E1472" s="126">
        <f t="shared" si="415"/>
        <v>18929.82</v>
      </c>
      <c r="F1472" s="129">
        <v>17171.68</v>
      </c>
      <c r="G1472" s="129"/>
      <c r="H1472" s="126">
        <f t="shared" si="416"/>
        <v>17171.68</v>
      </c>
      <c r="I1472" s="126">
        <f t="shared" si="407"/>
        <v>90.712325843563221</v>
      </c>
      <c r="J1472" s="126">
        <f t="shared" si="406"/>
        <v>90.712325843563221</v>
      </c>
    </row>
    <row r="1473" spans="1:10" s="3" customFormat="1">
      <c r="A1473" s="41" t="s">
        <v>619</v>
      </c>
      <c r="B1473" s="42" t="s">
        <v>618</v>
      </c>
      <c r="C1473" s="126">
        <v>121500</v>
      </c>
      <c r="D1473" s="126"/>
      <c r="E1473" s="126">
        <f t="shared" si="415"/>
        <v>121500</v>
      </c>
      <c r="F1473" s="126">
        <v>121239.47</v>
      </c>
      <c r="G1473" s="126"/>
      <c r="H1473" s="126">
        <f t="shared" si="416"/>
        <v>121239.47</v>
      </c>
      <c r="I1473" s="126">
        <f t="shared" si="407"/>
        <v>99.785572016460904</v>
      </c>
      <c r="J1473" s="126">
        <f t="shared" si="406"/>
        <v>99.785572016460904</v>
      </c>
    </row>
    <row r="1474" spans="1:10" s="3" customFormat="1">
      <c r="A1474" s="36" t="s">
        <v>346</v>
      </c>
      <c r="B1474" s="34" t="s">
        <v>123</v>
      </c>
      <c r="C1474" s="124">
        <v>52000</v>
      </c>
      <c r="D1474" s="129"/>
      <c r="E1474" s="126">
        <f t="shared" si="415"/>
        <v>52000</v>
      </c>
      <c r="F1474" s="129">
        <v>51999.24</v>
      </c>
      <c r="G1474" s="129"/>
      <c r="H1474" s="126">
        <f t="shared" si="416"/>
        <v>51999.24</v>
      </c>
      <c r="I1474" s="126">
        <f t="shared" si="407"/>
        <v>99.998538461538459</v>
      </c>
      <c r="J1474" s="126">
        <f t="shared" si="406"/>
        <v>99.998538461538459</v>
      </c>
    </row>
    <row r="1475" spans="1:10" s="3" customFormat="1" hidden="1">
      <c r="A1475" s="41" t="s">
        <v>763</v>
      </c>
      <c r="B1475" s="34" t="s">
        <v>124</v>
      </c>
      <c r="C1475" s="124"/>
      <c r="D1475" s="126"/>
      <c r="E1475" s="126">
        <f t="shared" si="415"/>
        <v>0</v>
      </c>
      <c r="F1475" s="126"/>
      <c r="G1475" s="126"/>
      <c r="H1475" s="126">
        <f t="shared" si="416"/>
        <v>0</v>
      </c>
      <c r="I1475" s="126" t="str">
        <f t="shared" si="407"/>
        <v/>
      </c>
      <c r="J1475" s="126" t="str">
        <f t="shared" si="406"/>
        <v/>
      </c>
    </row>
    <row r="1476" spans="1:10" s="3" customFormat="1" ht="6" customHeight="1">
      <c r="A1476" s="36"/>
      <c r="B1476" s="42"/>
      <c r="C1476" s="129"/>
      <c r="D1476" s="129"/>
      <c r="E1476" s="129"/>
      <c r="F1476" s="129"/>
      <c r="G1476" s="129"/>
      <c r="H1476" s="129"/>
      <c r="I1476" s="129" t="str">
        <f t="shared" si="407"/>
        <v/>
      </c>
      <c r="J1476" s="129" t="str">
        <f t="shared" si="406"/>
        <v/>
      </c>
    </row>
    <row r="1477" spans="1:10" s="3" customFormat="1" ht="25.5">
      <c r="A1477" s="47" t="s">
        <v>157</v>
      </c>
      <c r="B1477" s="48" t="s">
        <v>242</v>
      </c>
      <c r="C1477" s="290">
        <f>SUM(C1479:C1487)</f>
        <v>23607637.25</v>
      </c>
      <c r="D1477" s="290">
        <f>SUM(D1479:D1486)</f>
        <v>0</v>
      </c>
      <c r="E1477" s="127">
        <f>SUM(C1477:D1477)</f>
        <v>23607637.25</v>
      </c>
      <c r="F1477" s="290">
        <f>SUM(F1479:F1487)</f>
        <v>23580245.540000007</v>
      </c>
      <c r="G1477" s="290">
        <f>SUM(G1479:G1486)</f>
        <v>0</v>
      </c>
      <c r="H1477" s="127">
        <f t="shared" ref="H1477:H1483" si="417">SUM(F1477:G1477)</f>
        <v>23580245.540000007</v>
      </c>
      <c r="I1477" s="127">
        <f t="shared" si="407"/>
        <v>99.883970980619878</v>
      </c>
      <c r="J1477" s="127">
        <f t="shared" si="406"/>
        <v>99.883970980619878</v>
      </c>
    </row>
    <row r="1478" spans="1:10" s="3" customFormat="1">
      <c r="A1478" s="54" t="s">
        <v>244</v>
      </c>
      <c r="B1478" s="40"/>
      <c r="C1478" s="291">
        <f>SUM(C1479:C1486)</f>
        <v>23587637.25</v>
      </c>
      <c r="D1478" s="292"/>
      <c r="E1478" s="126">
        <f>SUM(C1478:D1478)</f>
        <v>23587637.25</v>
      </c>
      <c r="F1478" s="291">
        <f>SUM(F1479:F1486)</f>
        <v>23560245.540000007</v>
      </c>
      <c r="G1478" s="292"/>
      <c r="H1478" s="126">
        <f t="shared" si="417"/>
        <v>23560245.540000007</v>
      </c>
      <c r="I1478" s="126">
        <f t="shared" si="407"/>
        <v>99.88387259940589</v>
      </c>
      <c r="J1478" s="126">
        <f t="shared" si="406"/>
        <v>99.88387259940589</v>
      </c>
    </row>
    <row r="1479" spans="1:10" s="3" customFormat="1" ht="12.75" customHeight="1">
      <c r="A1479" s="36" t="s">
        <v>152</v>
      </c>
      <c r="B1479" s="34" t="s">
        <v>390</v>
      </c>
      <c r="C1479" s="124">
        <v>22984865</v>
      </c>
      <c r="D1479" s="140"/>
      <c r="E1479" s="126">
        <f>SUM(C1479:D1479)</f>
        <v>22984865</v>
      </c>
      <c r="F1479" s="129">
        <v>22963162.07</v>
      </c>
      <c r="G1479" s="140"/>
      <c r="H1479" s="126">
        <f t="shared" si="417"/>
        <v>22963162.07</v>
      </c>
      <c r="I1479" s="126">
        <f t="shared" si="407"/>
        <v>99.905577300541026</v>
      </c>
      <c r="J1479" s="126">
        <f t="shared" si="406"/>
        <v>99.905577300541026</v>
      </c>
    </row>
    <row r="1480" spans="1:10" s="3" customFormat="1" ht="12.75" customHeight="1">
      <c r="A1480" s="36" t="s">
        <v>339</v>
      </c>
      <c r="B1480" s="34" t="s">
        <v>389</v>
      </c>
      <c r="C1480" s="124">
        <v>30032.25</v>
      </c>
      <c r="D1480" s="129"/>
      <c r="E1480" s="126">
        <f>SUM(C1480:D1480)</f>
        <v>30032.25</v>
      </c>
      <c r="F1480" s="129">
        <v>27445.18</v>
      </c>
      <c r="G1480" s="129"/>
      <c r="H1480" s="126">
        <f t="shared" si="417"/>
        <v>27445.18</v>
      </c>
      <c r="I1480" s="126">
        <f t="shared" si="407"/>
        <v>91.3856937125923</v>
      </c>
      <c r="J1480" s="126">
        <f t="shared" si="406"/>
        <v>91.3856937125923</v>
      </c>
    </row>
    <row r="1481" spans="1:10" s="3" customFormat="1" ht="12.75" customHeight="1">
      <c r="A1481" s="36" t="s">
        <v>843</v>
      </c>
      <c r="B1481" s="34" t="s">
        <v>842</v>
      </c>
      <c r="C1481" s="124">
        <v>313000</v>
      </c>
      <c r="D1481" s="129"/>
      <c r="E1481" s="126">
        <f>SUM(C1481:D1481)</f>
        <v>313000</v>
      </c>
      <c r="F1481" s="129">
        <v>312163.8</v>
      </c>
      <c r="G1481" s="129"/>
      <c r="H1481" s="126">
        <f t="shared" si="417"/>
        <v>312163.8</v>
      </c>
      <c r="I1481" s="126">
        <f t="shared" si="407"/>
        <v>99.732843450479223</v>
      </c>
      <c r="J1481" s="126">
        <f t="shared" si="406"/>
        <v>99.732843450479223</v>
      </c>
    </row>
    <row r="1482" spans="1:10" s="3" customFormat="1" ht="12.75" customHeight="1">
      <c r="A1482" s="36" t="s">
        <v>8</v>
      </c>
      <c r="B1482" s="34" t="s">
        <v>7</v>
      </c>
      <c r="C1482" s="124">
        <v>15740</v>
      </c>
      <c r="D1482" s="129"/>
      <c r="E1482" s="126">
        <f t="shared" ref="E1482:E1487" si="418">SUM(C1482:D1482)</f>
        <v>15740</v>
      </c>
      <c r="F1482" s="129">
        <v>13587.12</v>
      </c>
      <c r="G1482" s="129"/>
      <c r="H1482" s="126">
        <f t="shared" si="417"/>
        <v>13587.12</v>
      </c>
      <c r="I1482" s="126">
        <f t="shared" si="407"/>
        <v>86.322236340533678</v>
      </c>
      <c r="J1482" s="126">
        <f t="shared" si="406"/>
        <v>86.322236340533678</v>
      </c>
    </row>
    <row r="1483" spans="1:10" s="3" customFormat="1" ht="12.75" customHeight="1">
      <c r="A1483" s="36" t="s">
        <v>970</v>
      </c>
      <c r="B1483" s="34" t="s">
        <v>968</v>
      </c>
      <c r="C1483" s="124">
        <v>11600</v>
      </c>
      <c r="D1483" s="129"/>
      <c r="E1483" s="126">
        <f t="shared" si="418"/>
        <v>11600</v>
      </c>
      <c r="F1483" s="129">
        <v>11596.6</v>
      </c>
      <c r="G1483" s="129"/>
      <c r="H1483" s="126">
        <f t="shared" si="417"/>
        <v>11596.6</v>
      </c>
      <c r="I1483" s="126">
        <f t="shared" si="407"/>
        <v>99.970689655172421</v>
      </c>
      <c r="J1483" s="126">
        <f t="shared" si="406"/>
        <v>99.970689655172421</v>
      </c>
    </row>
    <row r="1484" spans="1:10" s="3" customFormat="1" ht="12.75" customHeight="1">
      <c r="A1484" s="36" t="s">
        <v>907</v>
      </c>
      <c r="B1484" s="34" t="s">
        <v>591</v>
      </c>
      <c r="C1484" s="124">
        <v>18000</v>
      </c>
      <c r="D1484" s="129"/>
      <c r="E1484" s="126">
        <f t="shared" si="418"/>
        <v>18000</v>
      </c>
      <c r="F1484" s="129">
        <v>17935.169999999998</v>
      </c>
      <c r="G1484" s="129"/>
      <c r="H1484" s="126">
        <f>SUM(F1484:G1484)</f>
        <v>17935.169999999998</v>
      </c>
      <c r="I1484" s="126">
        <f t="shared" si="407"/>
        <v>99.639833333333328</v>
      </c>
      <c r="J1484" s="126">
        <f t="shared" si="406"/>
        <v>99.639833333333328</v>
      </c>
    </row>
    <row r="1485" spans="1:10" s="3" customFormat="1" ht="12.75" customHeight="1">
      <c r="A1485" s="41" t="s">
        <v>619</v>
      </c>
      <c r="B1485" s="42" t="s">
        <v>618</v>
      </c>
      <c r="C1485" s="126">
        <v>18800</v>
      </c>
      <c r="D1485" s="129"/>
      <c r="E1485" s="126">
        <f t="shared" si="418"/>
        <v>18800</v>
      </c>
      <c r="F1485" s="129">
        <v>18790.87</v>
      </c>
      <c r="G1485" s="129"/>
      <c r="H1485" s="126">
        <f>SUM(F1485:G1485)</f>
        <v>18790.87</v>
      </c>
      <c r="I1485" s="126">
        <f t="shared" si="407"/>
        <v>99.951436170212759</v>
      </c>
      <c r="J1485" s="126">
        <f t="shared" si="406"/>
        <v>99.951436170212759</v>
      </c>
    </row>
    <row r="1486" spans="1:10" s="3" customFormat="1" ht="12.75" customHeight="1">
      <c r="A1486" s="36" t="s">
        <v>346</v>
      </c>
      <c r="B1486" s="34" t="s">
        <v>123</v>
      </c>
      <c r="C1486" s="124">
        <v>195600</v>
      </c>
      <c r="D1486" s="129"/>
      <c r="E1486" s="126">
        <f t="shared" si="418"/>
        <v>195600</v>
      </c>
      <c r="F1486" s="129">
        <v>195564.73</v>
      </c>
      <c r="G1486" s="129"/>
      <c r="H1486" s="126">
        <f>SUM(F1486:G1486)</f>
        <v>195564.73</v>
      </c>
      <c r="I1486" s="126">
        <f t="shared" si="407"/>
        <v>99.981968302658501</v>
      </c>
      <c r="J1486" s="126">
        <f t="shared" si="406"/>
        <v>99.981968302658501</v>
      </c>
    </row>
    <row r="1487" spans="1:10" s="3" customFormat="1" ht="12.75" customHeight="1">
      <c r="A1487" s="41" t="s">
        <v>763</v>
      </c>
      <c r="B1487" s="34" t="s">
        <v>124</v>
      </c>
      <c r="C1487" s="124">
        <v>20000</v>
      </c>
      <c r="D1487" s="129"/>
      <c r="E1487" s="126">
        <f t="shared" si="418"/>
        <v>20000</v>
      </c>
      <c r="F1487" s="129">
        <v>20000</v>
      </c>
      <c r="G1487" s="129"/>
      <c r="H1487" s="126">
        <f>SUM(F1487:G1487)</f>
        <v>20000</v>
      </c>
      <c r="I1487" s="126">
        <f t="shared" si="407"/>
        <v>100</v>
      </c>
      <c r="J1487" s="126">
        <f t="shared" si="406"/>
        <v>100</v>
      </c>
    </row>
    <row r="1488" spans="1:10" s="3" customFormat="1" ht="6" customHeight="1">
      <c r="A1488" s="41"/>
      <c r="B1488" s="42"/>
      <c r="C1488" s="129"/>
      <c r="D1488" s="129"/>
      <c r="E1488" s="129"/>
      <c r="F1488" s="129"/>
      <c r="G1488" s="129"/>
      <c r="H1488" s="129"/>
      <c r="I1488" s="129" t="str">
        <f t="shared" si="407"/>
        <v/>
      </c>
      <c r="J1488" s="129" t="str">
        <f t="shared" si="406"/>
        <v/>
      </c>
    </row>
    <row r="1489" spans="1:10" s="3" customFormat="1" ht="25.5">
      <c r="A1489" s="47" t="s">
        <v>392</v>
      </c>
      <c r="B1489" s="50" t="s">
        <v>242</v>
      </c>
      <c r="C1489" s="123">
        <f>SUM(C1491:C1498)</f>
        <v>13648820</v>
      </c>
      <c r="D1489" s="123">
        <f>SUM(D1491:D1498)</f>
        <v>0</v>
      </c>
      <c r="E1489" s="123">
        <f t="shared" ref="E1489:E1496" si="419">SUM(C1489:D1489)</f>
        <v>13648820</v>
      </c>
      <c r="F1489" s="123">
        <f>SUM(F1491:F1498)</f>
        <v>13086262.82</v>
      </c>
      <c r="G1489" s="123">
        <f>SUM(G1491:G1498)</f>
        <v>0</v>
      </c>
      <c r="H1489" s="123">
        <f t="shared" ref="H1489:H1497" si="420">SUM(F1489:G1489)</f>
        <v>13086262.82</v>
      </c>
      <c r="I1489" s="123">
        <f t="shared" si="407"/>
        <v>95.878345673838467</v>
      </c>
      <c r="J1489" s="123">
        <f t="shared" si="406"/>
        <v>95.878345673838467</v>
      </c>
    </row>
    <row r="1490" spans="1:10" s="3" customFormat="1" hidden="1">
      <c r="A1490" s="36" t="s">
        <v>244</v>
      </c>
      <c r="B1490" s="111"/>
      <c r="C1490" s="124">
        <f>SUM(C1491:C1498)</f>
        <v>13648820</v>
      </c>
      <c r="D1490" s="125"/>
      <c r="E1490" s="126">
        <f t="shared" si="419"/>
        <v>13648820</v>
      </c>
      <c r="F1490" s="124">
        <f>SUM(F1491:F1498)</f>
        <v>13086262.82</v>
      </c>
      <c r="G1490" s="125"/>
      <c r="H1490" s="126">
        <f t="shared" si="420"/>
        <v>13086262.82</v>
      </c>
      <c r="I1490" s="126">
        <f t="shared" si="407"/>
        <v>95.878345673838467</v>
      </c>
      <c r="J1490" s="126">
        <f t="shared" si="406"/>
        <v>95.878345673838467</v>
      </c>
    </row>
    <row r="1491" spans="1:10" s="3" customFormat="1" ht="12.75" customHeight="1">
      <c r="A1491" s="36" t="s">
        <v>152</v>
      </c>
      <c r="B1491" s="34" t="s">
        <v>390</v>
      </c>
      <c r="C1491" s="124">
        <v>12889220</v>
      </c>
      <c r="D1491" s="124"/>
      <c r="E1491" s="126">
        <f t="shared" si="419"/>
        <v>12889220</v>
      </c>
      <c r="F1491" s="124">
        <v>12781231.560000001</v>
      </c>
      <c r="G1491" s="124"/>
      <c r="H1491" s="126">
        <f t="shared" si="420"/>
        <v>12781231.560000001</v>
      </c>
      <c r="I1491" s="126">
        <f t="shared" si="407"/>
        <v>99.162180178474728</v>
      </c>
      <c r="J1491" s="126">
        <f t="shared" si="406"/>
        <v>99.162180178474728</v>
      </c>
    </row>
    <row r="1492" spans="1:10" s="3" customFormat="1" ht="12.75" customHeight="1">
      <c r="A1492" s="36" t="s">
        <v>970</v>
      </c>
      <c r="B1492" s="34" t="s">
        <v>968</v>
      </c>
      <c r="C1492" s="124">
        <v>26600</v>
      </c>
      <c r="D1492" s="124"/>
      <c r="E1492" s="126">
        <f t="shared" si="419"/>
        <v>26600</v>
      </c>
      <c r="F1492" s="124">
        <v>26600</v>
      </c>
      <c r="G1492" s="124"/>
      <c r="H1492" s="126">
        <f t="shared" si="420"/>
        <v>26600</v>
      </c>
      <c r="I1492" s="126">
        <f t="shared" si="407"/>
        <v>100</v>
      </c>
      <c r="J1492" s="126">
        <f t="shared" si="406"/>
        <v>100</v>
      </c>
    </row>
    <row r="1493" spans="1:10" s="3" customFormat="1" ht="12.75" customHeight="1">
      <c r="A1493" s="36" t="s">
        <v>886</v>
      </c>
      <c r="B1493" s="34" t="s">
        <v>667</v>
      </c>
      <c r="C1493" s="124">
        <v>85000</v>
      </c>
      <c r="D1493" s="124"/>
      <c r="E1493" s="126">
        <f t="shared" si="419"/>
        <v>85000</v>
      </c>
      <c r="F1493" s="124">
        <v>44865.49</v>
      </c>
      <c r="G1493" s="124"/>
      <c r="H1493" s="126">
        <f t="shared" si="420"/>
        <v>44865.49</v>
      </c>
      <c r="I1493" s="126">
        <f t="shared" si="407"/>
        <v>52.782929411764698</v>
      </c>
      <c r="J1493" s="126">
        <f t="shared" si="406"/>
        <v>52.782929411764698</v>
      </c>
    </row>
    <row r="1494" spans="1:10" s="3" customFormat="1" ht="12.75" customHeight="1">
      <c r="A1494" s="36" t="s">
        <v>909</v>
      </c>
      <c r="B1494" s="34" t="s">
        <v>896</v>
      </c>
      <c r="C1494" s="124">
        <v>505000</v>
      </c>
      <c r="D1494" s="124"/>
      <c r="E1494" s="126">
        <f t="shared" si="419"/>
        <v>505000</v>
      </c>
      <c r="F1494" s="124">
        <v>186378.29</v>
      </c>
      <c r="G1494" s="124"/>
      <c r="H1494" s="126">
        <f t="shared" si="420"/>
        <v>186378.29</v>
      </c>
      <c r="I1494" s="126">
        <f t="shared" si="407"/>
        <v>36.906592079207925</v>
      </c>
      <c r="J1494" s="126">
        <f t="shared" si="406"/>
        <v>36.906592079207925</v>
      </c>
    </row>
    <row r="1495" spans="1:10" s="3" customFormat="1" ht="12.75" customHeight="1">
      <c r="A1495" s="36" t="s">
        <v>907</v>
      </c>
      <c r="B1495" s="34" t="s">
        <v>591</v>
      </c>
      <c r="C1495" s="124">
        <v>12000</v>
      </c>
      <c r="D1495" s="124"/>
      <c r="E1495" s="126">
        <f t="shared" si="419"/>
        <v>12000</v>
      </c>
      <c r="F1495" s="124">
        <v>12000</v>
      </c>
      <c r="G1495" s="124"/>
      <c r="H1495" s="126">
        <f t="shared" si="420"/>
        <v>12000</v>
      </c>
      <c r="I1495" s="126">
        <f t="shared" si="407"/>
        <v>100</v>
      </c>
      <c r="J1495" s="126">
        <f t="shared" si="406"/>
        <v>100</v>
      </c>
    </row>
    <row r="1496" spans="1:10" s="3" customFormat="1" ht="24.75" customHeight="1">
      <c r="A1496" s="176" t="s">
        <v>990</v>
      </c>
      <c r="B1496" s="175" t="s">
        <v>989</v>
      </c>
      <c r="C1496" s="124">
        <v>99000</v>
      </c>
      <c r="D1496" s="124"/>
      <c r="E1496" s="126">
        <f t="shared" si="419"/>
        <v>99000</v>
      </c>
      <c r="F1496" s="124">
        <v>6050.08</v>
      </c>
      <c r="G1496" s="124"/>
      <c r="H1496" s="126">
        <f t="shared" si="420"/>
        <v>6050.08</v>
      </c>
      <c r="I1496" s="126">
        <f t="shared" si="407"/>
        <v>6.1111919191919188</v>
      </c>
      <c r="J1496" s="126">
        <f t="shared" si="406"/>
        <v>6.1111919191919188</v>
      </c>
    </row>
    <row r="1497" spans="1:10" s="3" customFormat="1" ht="12.75" customHeight="1">
      <c r="A1497" s="41" t="s">
        <v>619</v>
      </c>
      <c r="B1497" s="34" t="s">
        <v>618</v>
      </c>
      <c r="C1497" s="124">
        <v>20000</v>
      </c>
      <c r="D1497" s="124"/>
      <c r="E1497" s="126">
        <f>SUM(C1497:D1497)</f>
        <v>20000</v>
      </c>
      <c r="F1497" s="124">
        <v>20000</v>
      </c>
      <c r="G1497" s="124"/>
      <c r="H1497" s="126">
        <f t="shared" si="420"/>
        <v>20000</v>
      </c>
      <c r="I1497" s="126">
        <f t="shared" si="407"/>
        <v>100</v>
      </c>
      <c r="J1497" s="126">
        <f t="shared" si="406"/>
        <v>100</v>
      </c>
    </row>
    <row r="1498" spans="1:10" s="3" customFormat="1" ht="12.75" customHeight="1">
      <c r="A1498" s="36" t="s">
        <v>346</v>
      </c>
      <c r="B1498" s="34" t="s">
        <v>123</v>
      </c>
      <c r="C1498" s="124">
        <v>12000</v>
      </c>
      <c r="D1498" s="124"/>
      <c r="E1498" s="126">
        <f>SUM(C1498:D1498)</f>
        <v>12000</v>
      </c>
      <c r="F1498" s="124">
        <v>9137.4</v>
      </c>
      <c r="G1498" s="124"/>
      <c r="H1498" s="126">
        <f>SUM(F1498:G1498)</f>
        <v>9137.4</v>
      </c>
      <c r="I1498" s="126">
        <f t="shared" si="407"/>
        <v>76.144999999999996</v>
      </c>
      <c r="J1498" s="126">
        <f t="shared" si="406"/>
        <v>76.144999999999996</v>
      </c>
    </row>
    <row r="1499" spans="1:10" s="3" customFormat="1" ht="6" customHeight="1">
      <c r="A1499" s="41"/>
      <c r="B1499" s="34"/>
      <c r="C1499" s="126"/>
      <c r="D1499" s="126"/>
      <c r="E1499" s="126"/>
      <c r="F1499" s="126"/>
      <c r="G1499" s="126"/>
      <c r="H1499" s="126"/>
      <c r="I1499" s="126" t="str">
        <f t="shared" si="407"/>
        <v/>
      </c>
      <c r="J1499" s="126" t="str">
        <f t="shared" si="406"/>
        <v/>
      </c>
    </row>
    <row r="1500" spans="1:10" s="11" customFormat="1" ht="23.25" customHeight="1">
      <c r="A1500" s="47" t="s">
        <v>235</v>
      </c>
      <c r="B1500" s="50" t="s">
        <v>242</v>
      </c>
      <c r="C1500" s="127">
        <f>SUM(C1502:C1508)</f>
        <v>8950695.0500000007</v>
      </c>
      <c r="D1500" s="127">
        <f>SUM(D1502:D1508)</f>
        <v>0</v>
      </c>
      <c r="E1500" s="127">
        <f t="shared" ref="E1500:E1508" si="421">SUM(C1500:D1500)</f>
        <v>8950695.0500000007</v>
      </c>
      <c r="F1500" s="127">
        <f>SUM(F1502:F1508)</f>
        <v>8786245.5300000012</v>
      </c>
      <c r="G1500" s="127">
        <f>SUM(G1502:G1508)</f>
        <v>0</v>
      </c>
      <c r="H1500" s="127">
        <f t="shared" ref="H1500:H1508" si="422">SUM(F1500:G1500)</f>
        <v>8786245.5300000012</v>
      </c>
      <c r="I1500" s="127">
        <f t="shared" si="407"/>
        <v>98.16271787742339</v>
      </c>
      <c r="J1500" s="127">
        <f t="shared" si="406"/>
        <v>98.16271787742339</v>
      </c>
    </row>
    <row r="1501" spans="1:10" s="3" customFormat="1" ht="12.95" hidden="1" customHeight="1">
      <c r="A1501" s="36" t="s">
        <v>244</v>
      </c>
      <c r="B1501" s="53"/>
      <c r="C1501" s="126">
        <f>SUM(C1502:C1508)</f>
        <v>8950695.0500000007</v>
      </c>
      <c r="D1501" s="126"/>
      <c r="E1501" s="126">
        <f t="shared" si="421"/>
        <v>8950695.0500000007</v>
      </c>
      <c r="F1501" s="126">
        <f>SUM(F1502:F1508)</f>
        <v>8786245.5300000012</v>
      </c>
      <c r="G1501" s="126"/>
      <c r="H1501" s="126">
        <f t="shared" si="422"/>
        <v>8786245.5300000012</v>
      </c>
      <c r="I1501" s="126">
        <f t="shared" si="407"/>
        <v>98.16271787742339</v>
      </c>
      <c r="J1501" s="126">
        <f t="shared" si="406"/>
        <v>98.16271787742339</v>
      </c>
    </row>
    <row r="1502" spans="1:10" s="11" customFormat="1">
      <c r="A1502" s="36" t="s">
        <v>152</v>
      </c>
      <c r="B1502" s="34" t="s">
        <v>390</v>
      </c>
      <c r="C1502" s="124">
        <v>8724245</v>
      </c>
      <c r="D1502" s="139"/>
      <c r="E1502" s="126">
        <f t="shared" si="421"/>
        <v>8724245</v>
      </c>
      <c r="F1502" s="139">
        <v>8559896.8100000005</v>
      </c>
      <c r="G1502" s="139"/>
      <c r="H1502" s="126">
        <f t="shared" si="422"/>
        <v>8559896.8100000005</v>
      </c>
      <c r="I1502" s="126">
        <f t="shared" si="407"/>
        <v>98.116190111579854</v>
      </c>
      <c r="J1502" s="126">
        <f t="shared" ref="J1502:J1571" si="423">IF(E1502&lt;&gt;0,IF(H1502&lt;&gt;0,H1502/E1502*100,""),"")</f>
        <v>98.116190111579854</v>
      </c>
    </row>
    <row r="1503" spans="1:10" s="11" customFormat="1">
      <c r="A1503" s="36" t="s">
        <v>935</v>
      </c>
      <c r="B1503" s="34" t="s">
        <v>934</v>
      </c>
      <c r="C1503" s="124">
        <v>27.23</v>
      </c>
      <c r="D1503" s="139"/>
      <c r="E1503" s="126">
        <f t="shared" si="421"/>
        <v>27.23</v>
      </c>
      <c r="F1503" s="139">
        <v>27.23</v>
      </c>
      <c r="G1503" s="139"/>
      <c r="H1503" s="126">
        <f t="shared" si="422"/>
        <v>27.23</v>
      </c>
      <c r="I1503" s="126">
        <f t="shared" si="407"/>
        <v>100</v>
      </c>
      <c r="J1503" s="126">
        <f t="shared" si="423"/>
        <v>100</v>
      </c>
    </row>
    <row r="1504" spans="1:10" s="11" customFormat="1" ht="11.25" customHeight="1">
      <c r="A1504" s="36" t="s">
        <v>339</v>
      </c>
      <c r="B1504" s="34" t="s">
        <v>389</v>
      </c>
      <c r="C1504" s="124">
        <v>4192.82</v>
      </c>
      <c r="D1504" s="139"/>
      <c r="E1504" s="126">
        <f>SUM(C1504:D1504)</f>
        <v>4192.82</v>
      </c>
      <c r="F1504" s="139">
        <v>4181.8</v>
      </c>
      <c r="G1504" s="139"/>
      <c r="H1504" s="126">
        <f>SUM(F1504:G1504)</f>
        <v>4181.8</v>
      </c>
      <c r="I1504" s="126">
        <f t="shared" ref="I1504:I1572" si="424">IF(C1504&lt;&gt;0,IF(F1504&lt;&gt;0,F1504/C1504*100,""),"")</f>
        <v>99.737169733019797</v>
      </c>
      <c r="J1504" s="126">
        <f t="shared" si="423"/>
        <v>99.737169733019797</v>
      </c>
    </row>
    <row r="1505" spans="1:10" s="11" customFormat="1" ht="11.25" customHeight="1">
      <c r="A1505" s="36" t="s">
        <v>970</v>
      </c>
      <c r="B1505" s="34" t="s">
        <v>968</v>
      </c>
      <c r="C1505" s="124">
        <v>6200</v>
      </c>
      <c r="D1505" s="139"/>
      <c r="E1505" s="126">
        <f>SUM(C1505:D1505)</f>
        <v>6200</v>
      </c>
      <c r="F1505" s="139">
        <v>6198</v>
      </c>
      <c r="G1505" s="139"/>
      <c r="H1505" s="126">
        <f>SUM(F1505:G1505)</f>
        <v>6198</v>
      </c>
      <c r="I1505" s="126">
        <f t="shared" si="424"/>
        <v>99.967741935483872</v>
      </c>
      <c r="J1505" s="126">
        <f t="shared" si="423"/>
        <v>99.967741935483872</v>
      </c>
    </row>
    <row r="1506" spans="1:10" s="11" customFormat="1">
      <c r="A1506" s="36" t="s">
        <v>8</v>
      </c>
      <c r="B1506" s="34" t="s">
        <v>7</v>
      </c>
      <c r="C1506" s="124">
        <v>47030</v>
      </c>
      <c r="D1506" s="139"/>
      <c r="E1506" s="126">
        <f t="shared" si="421"/>
        <v>47030</v>
      </c>
      <c r="F1506" s="139">
        <v>47029.919999999998</v>
      </c>
      <c r="G1506" s="139"/>
      <c r="H1506" s="126">
        <f t="shared" si="422"/>
        <v>47029.919999999998</v>
      </c>
      <c r="I1506" s="126">
        <f t="shared" si="424"/>
        <v>99.999829895811175</v>
      </c>
      <c r="J1506" s="126">
        <f t="shared" si="423"/>
        <v>99.999829895811175</v>
      </c>
    </row>
    <row r="1507" spans="1:10" s="11" customFormat="1">
      <c r="A1507" s="36" t="s">
        <v>330</v>
      </c>
      <c r="B1507" s="34" t="s">
        <v>388</v>
      </c>
      <c r="C1507" s="124">
        <v>74000</v>
      </c>
      <c r="D1507" s="139"/>
      <c r="E1507" s="126">
        <f t="shared" si="421"/>
        <v>74000</v>
      </c>
      <c r="F1507" s="139">
        <v>73998</v>
      </c>
      <c r="G1507" s="139"/>
      <c r="H1507" s="126">
        <f t="shared" si="422"/>
        <v>73998</v>
      </c>
      <c r="I1507" s="126">
        <f t="shared" si="424"/>
        <v>99.997297297297294</v>
      </c>
      <c r="J1507" s="126">
        <f t="shared" si="423"/>
        <v>99.997297297297294</v>
      </c>
    </row>
    <row r="1508" spans="1:10" s="11" customFormat="1">
      <c r="A1508" s="36" t="s">
        <v>346</v>
      </c>
      <c r="B1508" s="34" t="s">
        <v>123</v>
      </c>
      <c r="C1508" s="124">
        <v>95000</v>
      </c>
      <c r="D1508" s="139"/>
      <c r="E1508" s="126">
        <f t="shared" si="421"/>
        <v>95000</v>
      </c>
      <c r="F1508" s="139">
        <v>94913.77</v>
      </c>
      <c r="G1508" s="139"/>
      <c r="H1508" s="126">
        <f t="shared" si="422"/>
        <v>94913.77</v>
      </c>
      <c r="I1508" s="126">
        <f t="shared" si="424"/>
        <v>99.909231578947384</v>
      </c>
      <c r="J1508" s="126">
        <f t="shared" si="423"/>
        <v>99.909231578947384</v>
      </c>
    </row>
    <row r="1509" spans="1:10" s="3" customFormat="1" ht="6" customHeight="1">
      <c r="A1509" s="41"/>
      <c r="B1509" s="34"/>
      <c r="C1509" s="126"/>
      <c r="D1509" s="126"/>
      <c r="E1509" s="126"/>
      <c r="F1509" s="126"/>
      <c r="G1509" s="126"/>
      <c r="H1509" s="126"/>
      <c r="I1509" s="126" t="str">
        <f t="shared" si="424"/>
        <v/>
      </c>
      <c r="J1509" s="126" t="str">
        <f t="shared" si="423"/>
        <v/>
      </c>
    </row>
    <row r="1510" spans="1:10" s="3" customFormat="1" ht="25.5">
      <c r="A1510" s="47" t="s">
        <v>32</v>
      </c>
      <c r="B1510" s="50" t="s">
        <v>242</v>
      </c>
      <c r="C1510" s="123">
        <f>SUM(C1512:C1515)</f>
        <v>4492610</v>
      </c>
      <c r="D1510" s="123">
        <f>SUM(D1512:D1515)</f>
        <v>0</v>
      </c>
      <c r="E1510" s="123">
        <f t="shared" ref="E1510:E1515" si="425">SUM(C1510:D1510)</f>
        <v>4492610</v>
      </c>
      <c r="F1510" s="123">
        <f>SUM(F1512:F1515)</f>
        <v>4462029.58</v>
      </c>
      <c r="G1510" s="123">
        <f>SUM(G1512:G1515)</f>
        <v>0</v>
      </c>
      <c r="H1510" s="123">
        <f>SUM(F1510:G1510)</f>
        <v>4462029.58</v>
      </c>
      <c r="I1510" s="123">
        <f t="shared" si="424"/>
        <v>99.319317278820108</v>
      </c>
      <c r="J1510" s="123">
        <f t="shared" si="423"/>
        <v>99.319317278820108</v>
      </c>
    </row>
    <row r="1511" spans="1:10" s="3" customFormat="1" hidden="1">
      <c r="A1511" s="36" t="s">
        <v>244</v>
      </c>
      <c r="B1511" s="111"/>
      <c r="C1511" s="124">
        <f>SUM(C1512:C1515)</f>
        <v>4492610</v>
      </c>
      <c r="D1511" s="125"/>
      <c r="E1511" s="126">
        <f t="shared" si="425"/>
        <v>4492610</v>
      </c>
      <c r="F1511" s="124">
        <f>SUM(F1512:F1515)</f>
        <v>4462029.58</v>
      </c>
      <c r="G1511" s="125"/>
      <c r="H1511" s="126">
        <f>SUM(F1511:G1511)</f>
        <v>4462029.58</v>
      </c>
      <c r="I1511" s="126">
        <f t="shared" si="424"/>
        <v>99.319317278820108</v>
      </c>
      <c r="J1511" s="126">
        <f t="shared" si="423"/>
        <v>99.319317278820108</v>
      </c>
    </row>
    <row r="1512" spans="1:10" s="3" customFormat="1">
      <c r="A1512" s="36" t="s">
        <v>152</v>
      </c>
      <c r="B1512" s="34" t="s">
        <v>390</v>
      </c>
      <c r="C1512" s="124">
        <v>3611625</v>
      </c>
      <c r="D1512" s="124"/>
      <c r="E1512" s="126">
        <f t="shared" si="425"/>
        <v>3611625</v>
      </c>
      <c r="F1512" s="124">
        <v>3586873.74</v>
      </c>
      <c r="G1512" s="124"/>
      <c r="H1512" s="126">
        <f>SUM(F1512:G1512)</f>
        <v>3586873.74</v>
      </c>
      <c r="I1512" s="126">
        <f t="shared" si="424"/>
        <v>99.314678018897311</v>
      </c>
      <c r="J1512" s="126">
        <f t="shared" si="423"/>
        <v>99.314678018897311</v>
      </c>
    </row>
    <row r="1513" spans="1:10" s="3" customFormat="1">
      <c r="A1513" s="36" t="s">
        <v>37</v>
      </c>
      <c r="B1513" s="34" t="s">
        <v>31</v>
      </c>
      <c r="C1513" s="124">
        <v>271000</v>
      </c>
      <c r="D1513" s="125"/>
      <c r="E1513" s="126">
        <f t="shared" si="425"/>
        <v>271000</v>
      </c>
      <c r="F1513" s="124">
        <v>265301.65000000002</v>
      </c>
      <c r="G1513" s="125"/>
      <c r="H1513" s="126">
        <f>SUM(F1513,G1513)</f>
        <v>265301.65000000002</v>
      </c>
      <c r="I1513" s="126">
        <f t="shared" si="424"/>
        <v>97.897287822878241</v>
      </c>
      <c r="J1513" s="126">
        <f t="shared" si="423"/>
        <v>97.897287822878241</v>
      </c>
    </row>
    <row r="1514" spans="1:10" s="3" customFormat="1">
      <c r="A1514" s="176" t="s">
        <v>920</v>
      </c>
      <c r="B1514" s="175" t="s">
        <v>917</v>
      </c>
      <c r="C1514" s="124">
        <v>602985</v>
      </c>
      <c r="D1514" s="125"/>
      <c r="E1514" s="126">
        <f t="shared" si="425"/>
        <v>602985</v>
      </c>
      <c r="F1514" s="124">
        <v>602946.19999999995</v>
      </c>
      <c r="G1514" s="125"/>
      <c r="H1514" s="126">
        <f>SUM(F1514,G1514)</f>
        <v>602946.19999999995</v>
      </c>
      <c r="I1514" s="126">
        <f t="shared" si="424"/>
        <v>99.993565345738276</v>
      </c>
      <c r="J1514" s="126">
        <f t="shared" si="423"/>
        <v>99.993565345738276</v>
      </c>
    </row>
    <row r="1515" spans="1:10" s="3" customFormat="1">
      <c r="A1515" s="41" t="s">
        <v>346</v>
      </c>
      <c r="B1515" s="34" t="s">
        <v>123</v>
      </c>
      <c r="C1515" s="124">
        <v>7000</v>
      </c>
      <c r="D1515" s="126"/>
      <c r="E1515" s="126">
        <f t="shared" si="425"/>
        <v>7000</v>
      </c>
      <c r="F1515" s="126">
        <v>6907.99</v>
      </c>
      <c r="G1515" s="126"/>
      <c r="H1515" s="126">
        <f>SUM(F1515:G1515)</f>
        <v>6907.99</v>
      </c>
      <c r="I1515" s="126">
        <f t="shared" si="424"/>
        <v>98.685571428571421</v>
      </c>
      <c r="J1515" s="126">
        <f t="shared" si="423"/>
        <v>98.685571428571421</v>
      </c>
    </row>
    <row r="1516" spans="1:10" s="3" customFormat="1" ht="6" customHeight="1">
      <c r="A1516" s="314"/>
      <c r="B1516" s="222"/>
      <c r="C1516" s="223"/>
      <c r="D1516" s="223"/>
      <c r="E1516" s="223"/>
      <c r="F1516" s="223"/>
      <c r="G1516" s="223"/>
      <c r="H1516" s="223"/>
      <c r="I1516" s="223" t="str">
        <f t="shared" si="424"/>
        <v/>
      </c>
      <c r="J1516" s="223" t="str">
        <f t="shared" si="423"/>
        <v/>
      </c>
    </row>
    <row r="1517" spans="1:10" s="3" customFormat="1" ht="24.75" customHeight="1">
      <c r="A1517" s="47" t="s">
        <v>305</v>
      </c>
      <c r="B1517" s="50" t="s">
        <v>242</v>
      </c>
      <c r="C1517" s="141">
        <f>SUM(C1519:C1522)</f>
        <v>5277393</v>
      </c>
      <c r="D1517" s="141">
        <f>SUM(D1519:D1520)</f>
        <v>0</v>
      </c>
      <c r="E1517" s="141">
        <f t="shared" ref="E1517:E1525" si="426">SUM(C1517:D1517)</f>
        <v>5277393</v>
      </c>
      <c r="F1517" s="141">
        <f>SUM(F1519:F1522)</f>
        <v>4902710.5299999993</v>
      </c>
      <c r="G1517" s="141">
        <f>SUM(G1519:G1520)</f>
        <v>0</v>
      </c>
      <c r="H1517" s="141">
        <f>SUM(F1517:G1517)</f>
        <v>4902710.5299999993</v>
      </c>
      <c r="I1517" s="141">
        <f t="shared" si="424"/>
        <v>92.900235589807295</v>
      </c>
      <c r="J1517" s="141">
        <f t="shared" si="423"/>
        <v>92.900235589807295</v>
      </c>
    </row>
    <row r="1518" spans="1:10" s="3" customFormat="1" hidden="1">
      <c r="A1518" s="36" t="s">
        <v>244</v>
      </c>
      <c r="B1518" s="111"/>
      <c r="C1518" s="142">
        <f>SUM(C1519:C1522)</f>
        <v>5277393</v>
      </c>
      <c r="D1518" s="143"/>
      <c r="E1518" s="126">
        <f t="shared" si="426"/>
        <v>5277393</v>
      </c>
      <c r="F1518" s="142">
        <f>SUM(F1519:F1522)</f>
        <v>4902710.5299999993</v>
      </c>
      <c r="G1518" s="143"/>
      <c r="H1518" s="126">
        <f>SUM(F1518:G1518)</f>
        <v>4902710.5299999993</v>
      </c>
      <c r="I1518" s="126">
        <f t="shared" si="424"/>
        <v>92.900235589807295</v>
      </c>
      <c r="J1518" s="126">
        <f t="shared" si="423"/>
        <v>92.900235589807295</v>
      </c>
    </row>
    <row r="1519" spans="1:10" s="3" customFormat="1" ht="12" customHeight="1">
      <c r="A1519" s="36" t="s">
        <v>152</v>
      </c>
      <c r="B1519" s="34" t="s">
        <v>390</v>
      </c>
      <c r="C1519" s="124">
        <v>3716164</v>
      </c>
      <c r="D1519" s="143"/>
      <c r="E1519" s="126">
        <f t="shared" si="426"/>
        <v>3716164</v>
      </c>
      <c r="F1519" s="142">
        <v>3533955.21</v>
      </c>
      <c r="G1519" s="143"/>
      <c r="H1519" s="126">
        <f>SUM(F1519:G1519)</f>
        <v>3533955.21</v>
      </c>
      <c r="I1519" s="126">
        <f t="shared" si="424"/>
        <v>95.096858211855022</v>
      </c>
      <c r="J1519" s="126">
        <f t="shared" si="423"/>
        <v>95.096858211855022</v>
      </c>
    </row>
    <row r="1520" spans="1:10" s="3" customFormat="1" ht="12" customHeight="1">
      <c r="A1520" s="36" t="s">
        <v>37</v>
      </c>
      <c r="B1520" s="34" t="s">
        <v>31</v>
      </c>
      <c r="C1520" s="124">
        <v>333000</v>
      </c>
      <c r="D1520" s="125"/>
      <c r="E1520" s="126">
        <f t="shared" si="426"/>
        <v>333000</v>
      </c>
      <c r="F1520" s="124">
        <v>330788.82</v>
      </c>
      <c r="G1520" s="125"/>
      <c r="H1520" s="126">
        <f>SUM(F1520,G1520)</f>
        <v>330788.82</v>
      </c>
      <c r="I1520" s="126">
        <f t="shared" si="424"/>
        <v>99.335981981981973</v>
      </c>
      <c r="J1520" s="126">
        <f t="shared" si="423"/>
        <v>99.335981981981973</v>
      </c>
    </row>
    <row r="1521" spans="1:10" s="3" customFormat="1" ht="12" customHeight="1">
      <c r="A1521" s="41" t="s">
        <v>920</v>
      </c>
      <c r="B1521" s="34" t="s">
        <v>917</v>
      </c>
      <c r="C1521" s="124">
        <v>1228229</v>
      </c>
      <c r="D1521" s="125"/>
      <c r="E1521" s="126">
        <f t="shared" si="426"/>
        <v>1228229</v>
      </c>
      <c r="F1521" s="124">
        <v>1037966.5</v>
      </c>
      <c r="G1521" s="125"/>
      <c r="H1521" s="126">
        <f>SUM(F1521,G1521)</f>
        <v>1037966.5</v>
      </c>
      <c r="I1521" s="126">
        <f t="shared" si="424"/>
        <v>84.509199831627484</v>
      </c>
      <c r="J1521" s="126">
        <f t="shared" si="423"/>
        <v>84.509199831627484</v>
      </c>
    </row>
    <row r="1522" spans="1:10" s="3" customFormat="1" ht="6" customHeight="1">
      <c r="A1522" s="36"/>
      <c r="B1522" s="34"/>
      <c r="C1522" s="126"/>
      <c r="D1522" s="126"/>
      <c r="E1522" s="126">
        <f t="shared" si="426"/>
        <v>0</v>
      </c>
      <c r="F1522" s="126"/>
      <c r="G1522" s="126"/>
      <c r="H1522" s="126">
        <f>SUM(F1522:G1522)</f>
        <v>0</v>
      </c>
      <c r="I1522" s="126" t="str">
        <f t="shared" si="424"/>
        <v/>
      </c>
      <c r="J1522" s="126" t="str">
        <f t="shared" si="423"/>
        <v/>
      </c>
    </row>
    <row r="1523" spans="1:10" s="11" customFormat="1" ht="25.5" customHeight="1">
      <c r="A1523" s="47" t="s">
        <v>881</v>
      </c>
      <c r="B1523" s="50" t="s">
        <v>242</v>
      </c>
      <c r="C1523" s="123">
        <f>SUM(C1525:C1531)</f>
        <v>3873140</v>
      </c>
      <c r="D1523" s="123">
        <f>SUM(D1525:D1529)</f>
        <v>0</v>
      </c>
      <c r="E1523" s="123">
        <f t="shared" si="426"/>
        <v>3873140</v>
      </c>
      <c r="F1523" s="123">
        <f>SUM(F1525:F1531)</f>
        <v>3783045.72</v>
      </c>
      <c r="G1523" s="123">
        <f>SUM(G1525:G1529)</f>
        <v>0</v>
      </c>
      <c r="H1523" s="123">
        <f>SUM(F1523:G1523)</f>
        <v>3783045.72</v>
      </c>
      <c r="I1523" s="123">
        <f t="shared" si="424"/>
        <v>97.67386978007508</v>
      </c>
      <c r="J1523" s="123">
        <f t="shared" si="423"/>
        <v>97.67386978007508</v>
      </c>
    </row>
    <row r="1524" spans="1:10" s="11" customFormat="1" hidden="1">
      <c r="A1524" s="36" t="s">
        <v>244</v>
      </c>
      <c r="B1524" s="111"/>
      <c r="C1524" s="124">
        <f>SUM(C1525:C1530)</f>
        <v>3873140</v>
      </c>
      <c r="D1524" s="125"/>
      <c r="E1524" s="126">
        <f t="shared" si="426"/>
        <v>3873140</v>
      </c>
      <c r="F1524" s="124">
        <f>SUM(F1525:F1531)</f>
        <v>3783045.72</v>
      </c>
      <c r="G1524" s="125"/>
      <c r="H1524" s="126">
        <f>SUM(F1524:G1524)</f>
        <v>3783045.72</v>
      </c>
      <c r="I1524" s="126">
        <f t="shared" si="424"/>
        <v>97.67386978007508</v>
      </c>
      <c r="J1524" s="126">
        <f t="shared" si="423"/>
        <v>97.67386978007508</v>
      </c>
    </row>
    <row r="1525" spans="1:10" s="11" customFormat="1" ht="12" customHeight="1">
      <c r="A1525" s="36" t="s">
        <v>152</v>
      </c>
      <c r="B1525" s="34" t="s">
        <v>390</v>
      </c>
      <c r="C1525" s="124">
        <v>3104885</v>
      </c>
      <c r="D1525" s="124"/>
      <c r="E1525" s="126">
        <f t="shared" si="426"/>
        <v>3104885</v>
      </c>
      <c r="F1525" s="124">
        <v>3032232.7</v>
      </c>
      <c r="G1525" s="124"/>
      <c r="H1525" s="126">
        <f>SUM(F1525:G1525)</f>
        <v>3032232.7</v>
      </c>
      <c r="I1525" s="126">
        <f t="shared" si="424"/>
        <v>97.660064704489869</v>
      </c>
      <c r="J1525" s="126">
        <f t="shared" si="423"/>
        <v>97.660064704489869</v>
      </c>
    </row>
    <row r="1526" spans="1:10" s="3" customFormat="1" ht="12" customHeight="1">
      <c r="A1526" s="36" t="s">
        <v>37</v>
      </c>
      <c r="B1526" s="34" t="s">
        <v>31</v>
      </c>
      <c r="C1526" s="124">
        <v>70400</v>
      </c>
      <c r="D1526" s="125"/>
      <c r="E1526" s="126">
        <f>SUM(C1526,D1526)</f>
        <v>70400</v>
      </c>
      <c r="F1526" s="124">
        <v>66650.84</v>
      </c>
      <c r="G1526" s="125"/>
      <c r="H1526" s="126">
        <f>SUM(F1526,G1526)</f>
        <v>66650.84</v>
      </c>
      <c r="I1526" s="126">
        <f t="shared" si="424"/>
        <v>94.674488636363634</v>
      </c>
      <c r="J1526" s="126">
        <f t="shared" si="423"/>
        <v>94.674488636363634</v>
      </c>
    </row>
    <row r="1527" spans="1:10" s="3" customFormat="1" ht="12" customHeight="1">
      <c r="A1527" s="176" t="s">
        <v>920</v>
      </c>
      <c r="B1527" s="175" t="s">
        <v>917</v>
      </c>
      <c r="C1527" s="124">
        <v>609255</v>
      </c>
      <c r="D1527" s="125"/>
      <c r="E1527" s="126">
        <f>SUM(C1527,D1527)</f>
        <v>609255</v>
      </c>
      <c r="F1527" s="124">
        <v>609002.5</v>
      </c>
      <c r="G1527" s="125"/>
      <c r="H1527" s="126">
        <f>SUM(F1527,G1527)</f>
        <v>609002.5</v>
      </c>
      <c r="I1527" s="126">
        <f t="shared" si="424"/>
        <v>99.958555941272536</v>
      </c>
      <c r="J1527" s="126">
        <f t="shared" si="423"/>
        <v>99.958555941272536</v>
      </c>
    </row>
    <row r="1528" spans="1:10" s="3" customFormat="1" ht="12" customHeight="1">
      <c r="A1528" s="36" t="s">
        <v>974</v>
      </c>
      <c r="B1528" s="34" t="s">
        <v>973</v>
      </c>
      <c r="C1528" s="124">
        <v>36000</v>
      </c>
      <c r="D1528" s="125"/>
      <c r="E1528" s="126">
        <f>SUM(C1528,D1528)</f>
        <v>36000</v>
      </c>
      <c r="F1528" s="124">
        <v>22623.45</v>
      </c>
      <c r="G1528" s="125"/>
      <c r="H1528" s="126">
        <f t="shared" ref="H1528:H1529" si="427">SUM(F1528,G1528)</f>
        <v>22623.45</v>
      </c>
      <c r="I1528" s="126">
        <f t="shared" ref="I1528:I1529" si="428">IF(C1528&lt;&gt;0,IF(F1528&lt;&gt;0,F1528/C1528*100,""),"")</f>
        <v>62.842916666666667</v>
      </c>
      <c r="J1528" s="126">
        <f t="shared" ref="J1528:J1529" si="429">IF(E1528&lt;&gt;0,IF(H1528&lt;&gt;0,H1528/E1528*100,""),"")</f>
        <v>62.842916666666667</v>
      </c>
    </row>
    <row r="1529" spans="1:10" s="11" customFormat="1" ht="12" customHeight="1">
      <c r="A1529" s="41" t="s">
        <v>619</v>
      </c>
      <c r="B1529" s="34" t="s">
        <v>618</v>
      </c>
      <c r="C1529" s="124">
        <v>7000</v>
      </c>
      <c r="D1529" s="124"/>
      <c r="E1529" s="126">
        <f>SUM(C1529,D1529)</f>
        <v>7000</v>
      </c>
      <c r="F1529" s="124">
        <v>7000</v>
      </c>
      <c r="G1529" s="124"/>
      <c r="H1529" s="126">
        <f t="shared" si="427"/>
        <v>7000</v>
      </c>
      <c r="I1529" s="126">
        <f t="shared" si="428"/>
        <v>100</v>
      </c>
      <c r="J1529" s="126">
        <f t="shared" si="429"/>
        <v>100</v>
      </c>
    </row>
    <row r="1530" spans="1:10" s="11" customFormat="1" ht="12" customHeight="1">
      <c r="A1530" s="41" t="s">
        <v>346</v>
      </c>
      <c r="B1530" s="175" t="s">
        <v>123</v>
      </c>
      <c r="C1530" s="124">
        <v>45600</v>
      </c>
      <c r="D1530" s="124"/>
      <c r="E1530" s="126">
        <f>SUM(C1530,D1530)</f>
        <v>45600</v>
      </c>
      <c r="F1530" s="124">
        <v>45536.23</v>
      </c>
      <c r="G1530" s="124"/>
      <c r="H1530" s="126">
        <f>SUM(F1530,G1530)</f>
        <v>45536.23</v>
      </c>
      <c r="I1530" s="126">
        <f t="shared" si="424"/>
        <v>99.86015350877193</v>
      </c>
      <c r="J1530" s="126">
        <f t="shared" si="423"/>
        <v>99.86015350877193</v>
      </c>
    </row>
    <row r="1531" spans="1:10" s="3" customFormat="1" ht="1.5" customHeight="1">
      <c r="A1531" s="36"/>
      <c r="B1531" s="34"/>
      <c r="C1531" s="126"/>
      <c r="D1531" s="126"/>
      <c r="E1531" s="126"/>
      <c r="F1531" s="126"/>
      <c r="G1531" s="126"/>
      <c r="H1531" s="126"/>
      <c r="I1531" s="126" t="str">
        <f t="shared" si="424"/>
        <v/>
      </c>
      <c r="J1531" s="126" t="str">
        <f t="shared" si="423"/>
        <v/>
      </c>
    </row>
    <row r="1532" spans="1:10" s="3" customFormat="1" ht="25.5">
      <c r="A1532" s="47" t="s">
        <v>630</v>
      </c>
      <c r="B1532" s="50" t="s">
        <v>242</v>
      </c>
      <c r="C1532" s="123">
        <f>SUM(C1534:C1539)</f>
        <v>11188677</v>
      </c>
      <c r="D1532" s="123">
        <f>SUM(D1534:D1539)</f>
        <v>0</v>
      </c>
      <c r="E1532" s="123">
        <f t="shared" ref="E1532:E1538" si="430">SUM(C1532:D1532)</f>
        <v>11188677</v>
      </c>
      <c r="F1532" s="123">
        <f>SUM(F1534:F1539)</f>
        <v>10815793.289999999</v>
      </c>
      <c r="G1532" s="123">
        <f>SUM(G1534:G1539)</f>
        <v>0</v>
      </c>
      <c r="H1532" s="123">
        <f>SUM(F1532:G1532)</f>
        <v>10815793.289999999</v>
      </c>
      <c r="I1532" s="123">
        <f t="shared" si="424"/>
        <v>96.667311872529694</v>
      </c>
      <c r="J1532" s="123">
        <f t="shared" si="423"/>
        <v>96.667311872529694</v>
      </c>
    </row>
    <row r="1533" spans="1:10" s="3" customFormat="1" ht="12" customHeight="1">
      <c r="A1533" s="36" t="s">
        <v>244</v>
      </c>
      <c r="B1533" s="111"/>
      <c r="C1533" s="124">
        <f>SUM(C1534:C1537)</f>
        <v>9788677</v>
      </c>
      <c r="D1533" s="125"/>
      <c r="E1533" s="126">
        <f t="shared" si="430"/>
        <v>9788677</v>
      </c>
      <c r="F1533" s="124">
        <f>SUM(F1534:F1537)</f>
        <v>9415848.3999999985</v>
      </c>
      <c r="G1533" s="125"/>
      <c r="H1533" s="126">
        <f>SUM(F1533:G1533)</f>
        <v>9415848.3999999985</v>
      </c>
      <c r="I1533" s="126">
        <f t="shared" si="424"/>
        <v>96.191225841857872</v>
      </c>
      <c r="J1533" s="126">
        <f t="shared" si="423"/>
        <v>96.191225841857872</v>
      </c>
    </row>
    <row r="1534" spans="1:10" s="3" customFormat="1" ht="12" customHeight="1">
      <c r="A1534" s="36" t="s">
        <v>152</v>
      </c>
      <c r="B1534" s="34" t="s">
        <v>390</v>
      </c>
      <c r="C1534" s="124">
        <v>5951470</v>
      </c>
      <c r="D1534" s="124"/>
      <c r="E1534" s="126">
        <f t="shared" si="430"/>
        <v>5951470</v>
      </c>
      <c r="F1534" s="124">
        <v>5795342.04</v>
      </c>
      <c r="G1534" s="124"/>
      <c r="H1534" s="126">
        <f>SUM(F1534:G1534)</f>
        <v>5795342.04</v>
      </c>
      <c r="I1534" s="126">
        <f t="shared" si="424"/>
        <v>97.376648794331487</v>
      </c>
      <c r="J1534" s="126">
        <f t="shared" si="423"/>
        <v>97.376648794331487</v>
      </c>
    </row>
    <row r="1535" spans="1:10" s="3" customFormat="1" ht="12" customHeight="1">
      <c r="A1535" s="36" t="s">
        <v>37</v>
      </c>
      <c r="B1535" s="34" t="s">
        <v>31</v>
      </c>
      <c r="C1535" s="124">
        <v>420000</v>
      </c>
      <c r="D1535" s="125"/>
      <c r="E1535" s="126">
        <f t="shared" si="430"/>
        <v>420000</v>
      </c>
      <c r="F1535" s="124">
        <v>414365.93</v>
      </c>
      <c r="G1535" s="125"/>
      <c r="H1535" s="126">
        <f>SUM(F1535,G1535)</f>
        <v>414365.93</v>
      </c>
      <c r="I1535" s="126">
        <f t="shared" si="424"/>
        <v>98.658554761904753</v>
      </c>
      <c r="J1535" s="126">
        <f t="shared" si="423"/>
        <v>98.658554761904753</v>
      </c>
    </row>
    <row r="1536" spans="1:10" s="3" customFormat="1" ht="12" customHeight="1">
      <c r="A1536" s="41" t="s">
        <v>330</v>
      </c>
      <c r="B1536" s="34" t="s">
        <v>388</v>
      </c>
      <c r="C1536" s="124">
        <v>2400920</v>
      </c>
      <c r="D1536" s="126"/>
      <c r="E1536" s="126">
        <f t="shared" si="430"/>
        <v>2400920</v>
      </c>
      <c r="F1536" s="126">
        <v>2339400.31</v>
      </c>
      <c r="G1536" s="126"/>
      <c r="H1536" s="126">
        <f>SUM(F1536:G1536)</f>
        <v>2339400.31</v>
      </c>
      <c r="I1536" s="126">
        <f t="shared" si="424"/>
        <v>97.437661812971697</v>
      </c>
      <c r="J1536" s="126">
        <f t="shared" si="423"/>
        <v>97.437661812971697</v>
      </c>
    </row>
    <row r="1537" spans="1:10" s="3" customFormat="1" ht="12" customHeight="1">
      <c r="A1537" s="173" t="s">
        <v>920</v>
      </c>
      <c r="B1537" s="175" t="s">
        <v>917</v>
      </c>
      <c r="C1537" s="124">
        <v>1016287</v>
      </c>
      <c r="D1537" s="126"/>
      <c r="E1537" s="126">
        <f t="shared" si="430"/>
        <v>1016287</v>
      </c>
      <c r="F1537" s="126">
        <v>866740.12</v>
      </c>
      <c r="G1537" s="126"/>
      <c r="H1537" s="126">
        <f>SUM(F1537:G1537)</f>
        <v>866740.12</v>
      </c>
      <c r="I1537" s="126">
        <f t="shared" si="424"/>
        <v>85.284975602364284</v>
      </c>
      <c r="J1537" s="126">
        <f t="shared" si="423"/>
        <v>85.284975602364284</v>
      </c>
    </row>
    <row r="1538" spans="1:10" s="3" customFormat="1" ht="12" customHeight="1">
      <c r="A1538" s="36" t="s">
        <v>763</v>
      </c>
      <c r="B1538" s="34" t="s">
        <v>124</v>
      </c>
      <c r="C1538" s="124">
        <v>1400000</v>
      </c>
      <c r="D1538" s="126"/>
      <c r="E1538" s="126">
        <f t="shared" si="430"/>
        <v>1400000</v>
      </c>
      <c r="F1538" s="126">
        <v>1399944.89</v>
      </c>
      <c r="G1538" s="126"/>
      <c r="H1538" s="126">
        <f>SUM(F1538:G1538)</f>
        <v>1399944.89</v>
      </c>
      <c r="I1538" s="126">
        <f t="shared" si="424"/>
        <v>99.996063571428564</v>
      </c>
      <c r="J1538" s="126">
        <f t="shared" si="423"/>
        <v>99.996063571428564</v>
      </c>
    </row>
    <row r="1539" spans="1:10" s="3" customFormat="1" ht="4.5" customHeight="1">
      <c r="A1539" s="41"/>
      <c r="B1539" s="34"/>
      <c r="C1539" s="126"/>
      <c r="D1539" s="126"/>
      <c r="E1539" s="126"/>
      <c r="F1539" s="126"/>
      <c r="G1539" s="126"/>
      <c r="H1539" s="126"/>
      <c r="I1539" s="126" t="str">
        <f t="shared" si="424"/>
        <v/>
      </c>
      <c r="J1539" s="126" t="str">
        <f t="shared" si="423"/>
        <v/>
      </c>
    </row>
    <row r="1540" spans="1:10" s="3" customFormat="1" ht="10.5" customHeight="1">
      <c r="A1540" s="47" t="s">
        <v>393</v>
      </c>
      <c r="B1540" s="50" t="s">
        <v>242</v>
      </c>
      <c r="C1540" s="123">
        <f>SUM(C1542:C1546)</f>
        <v>5629270</v>
      </c>
      <c r="D1540" s="123">
        <f>SUM(D1542:D1542)</f>
        <v>0</v>
      </c>
      <c r="E1540" s="123">
        <f>SUM(C1540:D1540)</f>
        <v>5629270</v>
      </c>
      <c r="F1540" s="123">
        <f>SUM(F1542:F1545)</f>
        <v>5551457.6299999999</v>
      </c>
      <c r="G1540" s="123">
        <f>SUM(G1542:G1542)</f>
        <v>0</v>
      </c>
      <c r="H1540" s="123">
        <f>SUM(F1540:G1540)</f>
        <v>5551457.6299999999</v>
      </c>
      <c r="I1540" s="123">
        <f t="shared" si="424"/>
        <v>98.617718283187699</v>
      </c>
      <c r="J1540" s="123">
        <f t="shared" si="423"/>
        <v>98.617718283187699</v>
      </c>
    </row>
    <row r="1541" spans="1:10" s="3" customFormat="1" hidden="1">
      <c r="A1541" s="41" t="s">
        <v>244</v>
      </c>
      <c r="B1541" s="111"/>
      <c r="C1541" s="124">
        <f>SUM(C1542:C1546)</f>
        <v>5629270</v>
      </c>
      <c r="D1541" s="125"/>
      <c r="E1541" s="126">
        <f>SUM(C1541,D1541)</f>
        <v>5629270</v>
      </c>
      <c r="F1541" s="124">
        <f>SUM(F1542:F1545)</f>
        <v>5551457.6299999999</v>
      </c>
      <c r="G1541" s="125"/>
      <c r="H1541" s="126">
        <f>SUM(F1541,G1541)</f>
        <v>5551457.6299999999</v>
      </c>
      <c r="I1541" s="126">
        <f t="shared" si="424"/>
        <v>98.617718283187699</v>
      </c>
      <c r="J1541" s="126">
        <f t="shared" si="423"/>
        <v>98.617718283187699</v>
      </c>
    </row>
    <row r="1542" spans="1:10" s="3" customFormat="1" ht="12" customHeight="1">
      <c r="A1542" s="36" t="s">
        <v>152</v>
      </c>
      <c r="B1542" s="34" t="s">
        <v>390</v>
      </c>
      <c r="C1542" s="124">
        <v>4610245</v>
      </c>
      <c r="D1542" s="125"/>
      <c r="E1542" s="126">
        <f>SUM(C1542,D1542)</f>
        <v>4610245</v>
      </c>
      <c r="F1542" s="124">
        <v>4534602.57</v>
      </c>
      <c r="G1542" s="125"/>
      <c r="H1542" s="126">
        <f>SUM(F1542,G1542)</f>
        <v>4534602.57</v>
      </c>
      <c r="I1542" s="126">
        <f t="shared" si="424"/>
        <v>98.359253575460741</v>
      </c>
      <c r="J1542" s="126">
        <f t="shared" si="423"/>
        <v>98.359253575460741</v>
      </c>
    </row>
    <row r="1543" spans="1:10" s="3" customFormat="1" ht="12" customHeight="1">
      <c r="A1543" s="36" t="s">
        <v>37</v>
      </c>
      <c r="B1543" s="34" t="s">
        <v>31</v>
      </c>
      <c r="C1543" s="124">
        <v>370000</v>
      </c>
      <c r="D1543" s="125"/>
      <c r="E1543" s="126">
        <f>SUM(C1543,D1543)</f>
        <v>370000</v>
      </c>
      <c r="F1543" s="124">
        <v>367852.56</v>
      </c>
      <c r="G1543" s="125"/>
      <c r="H1543" s="126">
        <f>SUM(F1543,G1543)</f>
        <v>367852.56</v>
      </c>
      <c r="I1543" s="126">
        <f t="shared" si="424"/>
        <v>99.419610810810809</v>
      </c>
      <c r="J1543" s="126">
        <f t="shared" si="423"/>
        <v>99.419610810810809</v>
      </c>
    </row>
    <row r="1544" spans="1:10" s="3" customFormat="1" ht="12" customHeight="1">
      <c r="A1544" s="41" t="s">
        <v>346</v>
      </c>
      <c r="B1544" s="34" t="s">
        <v>123</v>
      </c>
      <c r="C1544" s="124">
        <v>40000</v>
      </c>
      <c r="D1544" s="125"/>
      <c r="E1544" s="126">
        <f>SUM(C1544,D1544)</f>
        <v>40000</v>
      </c>
      <c r="F1544" s="124">
        <v>40000</v>
      </c>
      <c r="G1544" s="125"/>
      <c r="H1544" s="126">
        <f>SUM(F1544,G1544)</f>
        <v>40000</v>
      </c>
      <c r="I1544" s="126">
        <f t="shared" ref="I1544" si="431">IF(C1544&lt;&gt;0,IF(F1544&lt;&gt;0,F1544/C1544*100,""),"")</f>
        <v>100</v>
      </c>
      <c r="J1544" s="126">
        <f t="shared" ref="J1544" si="432">IF(E1544&lt;&gt;0,IF(H1544&lt;&gt;0,H1544/E1544*100,""),"")</f>
        <v>100</v>
      </c>
    </row>
    <row r="1545" spans="1:10" s="3" customFormat="1" ht="12" customHeight="1">
      <c r="A1545" s="176" t="s">
        <v>920</v>
      </c>
      <c r="B1545" s="175" t="s">
        <v>917</v>
      </c>
      <c r="C1545" s="124">
        <v>609025</v>
      </c>
      <c r="D1545" s="125"/>
      <c r="E1545" s="126">
        <f>SUM(C1545,D1545)</f>
        <v>609025</v>
      </c>
      <c r="F1545" s="124">
        <v>609002.5</v>
      </c>
      <c r="G1545" s="125"/>
      <c r="H1545" s="126">
        <f>SUM(F1545,G1545)</f>
        <v>609002.5</v>
      </c>
      <c r="I1545" s="126">
        <f t="shared" si="424"/>
        <v>99.99630557037888</v>
      </c>
      <c r="J1545" s="126">
        <f t="shared" si="423"/>
        <v>99.99630557037888</v>
      </c>
    </row>
    <row r="1546" spans="1:10" s="3" customFormat="1" ht="4.5" customHeight="1">
      <c r="A1546" s="41"/>
      <c r="B1546" s="34"/>
      <c r="C1546" s="126"/>
      <c r="D1546" s="126"/>
      <c r="E1546" s="126">
        <f t="shared" ref="E1546:E1553" si="433">SUM(C1546:D1546)</f>
        <v>0</v>
      </c>
      <c r="F1546" s="126"/>
      <c r="G1546" s="126"/>
      <c r="H1546" s="126">
        <f>SUM(F1546:G1546)</f>
        <v>0</v>
      </c>
      <c r="I1546" s="126" t="str">
        <f t="shared" si="424"/>
        <v/>
      </c>
      <c r="J1546" s="126" t="str">
        <f t="shared" si="423"/>
        <v/>
      </c>
    </row>
    <row r="1547" spans="1:10" s="3" customFormat="1" ht="11.25" customHeight="1">
      <c r="A1547" s="47" t="s">
        <v>394</v>
      </c>
      <c r="B1547" s="50" t="s">
        <v>242</v>
      </c>
      <c r="C1547" s="141">
        <f>SUM(C1549:C1553)</f>
        <v>6185785</v>
      </c>
      <c r="D1547" s="141">
        <f>SUM(D1549:D1553)</f>
        <v>0</v>
      </c>
      <c r="E1547" s="141">
        <f t="shared" si="433"/>
        <v>6185785</v>
      </c>
      <c r="F1547" s="141">
        <f>SUM(F1549:F1553)</f>
        <v>6007187.8399999999</v>
      </c>
      <c r="G1547" s="141">
        <f>SUM(G1549:G1553)</f>
        <v>0</v>
      </c>
      <c r="H1547" s="141">
        <f>SUM(F1547:G1547)</f>
        <v>6007187.8399999999</v>
      </c>
      <c r="I1547" s="141">
        <f t="shared" si="424"/>
        <v>97.112780997076371</v>
      </c>
      <c r="J1547" s="141">
        <f t="shared" si="423"/>
        <v>97.112780997076371</v>
      </c>
    </row>
    <row r="1548" spans="1:10" s="3" customFormat="1" hidden="1">
      <c r="A1548" s="41" t="s">
        <v>244</v>
      </c>
      <c r="B1548" s="111"/>
      <c r="C1548" s="142">
        <f>SUM(C1549:C1553)</f>
        <v>6185785</v>
      </c>
      <c r="D1548" s="143"/>
      <c r="E1548" s="126">
        <f t="shared" si="433"/>
        <v>6185785</v>
      </c>
      <c r="F1548" s="142">
        <f>SUM(F1549:F1553)</f>
        <v>6007187.8399999999</v>
      </c>
      <c r="G1548" s="143"/>
      <c r="H1548" s="126">
        <f>SUM(F1548:G1548)</f>
        <v>6007187.8399999999</v>
      </c>
      <c r="I1548" s="126">
        <f t="shared" si="424"/>
        <v>97.112780997076371</v>
      </c>
      <c r="J1548" s="126">
        <f t="shared" si="423"/>
        <v>97.112780997076371</v>
      </c>
    </row>
    <row r="1549" spans="1:10" s="3" customFormat="1" ht="12" customHeight="1">
      <c r="A1549" s="36" t="s">
        <v>152</v>
      </c>
      <c r="B1549" s="34" t="s">
        <v>390</v>
      </c>
      <c r="C1549" s="124">
        <v>4656890</v>
      </c>
      <c r="D1549" s="142"/>
      <c r="E1549" s="126">
        <f t="shared" si="433"/>
        <v>4656890</v>
      </c>
      <c r="F1549" s="142">
        <f>968184.96+3588440.13+33000+49562.83</f>
        <v>4639187.92</v>
      </c>
      <c r="G1549" s="142"/>
      <c r="H1549" s="126">
        <f>SUM(F1549:G1549)</f>
        <v>4639187.92</v>
      </c>
      <c r="I1549" s="126">
        <f t="shared" si="424"/>
        <v>99.619873348951771</v>
      </c>
      <c r="J1549" s="126">
        <f t="shared" si="423"/>
        <v>99.619873348951771</v>
      </c>
    </row>
    <row r="1550" spans="1:10" s="3" customFormat="1" ht="12" customHeight="1">
      <c r="A1550" s="36" t="s">
        <v>37</v>
      </c>
      <c r="B1550" s="34" t="s">
        <v>31</v>
      </c>
      <c r="C1550" s="124">
        <v>345000</v>
      </c>
      <c r="D1550" s="125"/>
      <c r="E1550" s="126">
        <f t="shared" si="433"/>
        <v>345000</v>
      </c>
      <c r="F1550" s="124">
        <v>341199.66</v>
      </c>
      <c r="G1550" s="125"/>
      <c r="H1550" s="126">
        <f>SUM(F1550,G1550)</f>
        <v>341199.66</v>
      </c>
      <c r="I1550" s="126">
        <f t="shared" si="424"/>
        <v>98.898452173913029</v>
      </c>
      <c r="J1550" s="126">
        <f t="shared" si="423"/>
        <v>98.898452173913029</v>
      </c>
    </row>
    <row r="1551" spans="1:10" s="3" customFormat="1" ht="12" customHeight="1">
      <c r="A1551" s="176" t="s">
        <v>920</v>
      </c>
      <c r="B1551" s="175" t="s">
        <v>917</v>
      </c>
      <c r="C1551" s="124">
        <v>1035445</v>
      </c>
      <c r="D1551" s="125"/>
      <c r="E1551" s="126">
        <f t="shared" si="433"/>
        <v>1035445</v>
      </c>
      <c r="F1551" s="124">
        <v>885342.83</v>
      </c>
      <c r="G1551" s="125"/>
      <c r="H1551" s="126">
        <f>SUM(F1551,G1551)</f>
        <v>885342.83</v>
      </c>
      <c r="I1551" s="126">
        <f t="shared" si="424"/>
        <v>85.50360762763836</v>
      </c>
      <c r="J1551" s="126">
        <f t="shared" si="423"/>
        <v>85.50360762763836</v>
      </c>
    </row>
    <row r="1552" spans="1:10" s="3" customFormat="1" ht="12" customHeight="1">
      <c r="A1552" s="36" t="s">
        <v>976</v>
      </c>
      <c r="B1552" s="34" t="s">
        <v>975</v>
      </c>
      <c r="C1552" s="124">
        <v>142450</v>
      </c>
      <c r="D1552" s="125"/>
      <c r="E1552" s="126">
        <f t="shared" si="433"/>
        <v>142450</v>
      </c>
      <c r="F1552" s="124">
        <v>138834.93</v>
      </c>
      <c r="G1552" s="125"/>
      <c r="H1552" s="126">
        <f t="shared" ref="H1552:H1553" si="434">SUM(F1552,G1552)</f>
        <v>138834.93</v>
      </c>
      <c r="I1552" s="126">
        <f t="shared" si="424"/>
        <v>97.46221832221832</v>
      </c>
      <c r="J1552" s="126">
        <f t="shared" si="423"/>
        <v>97.46221832221832</v>
      </c>
    </row>
    <row r="1553" spans="1:10" s="3" customFormat="1" ht="12" customHeight="1">
      <c r="A1553" s="41" t="s">
        <v>346</v>
      </c>
      <c r="B1553" s="34" t="s">
        <v>123</v>
      </c>
      <c r="C1553" s="124">
        <v>6000</v>
      </c>
      <c r="D1553" s="126"/>
      <c r="E1553" s="126">
        <f t="shared" si="433"/>
        <v>6000</v>
      </c>
      <c r="F1553" s="126">
        <v>2622.5</v>
      </c>
      <c r="G1553" s="126"/>
      <c r="H1553" s="126">
        <f t="shared" si="434"/>
        <v>2622.5</v>
      </c>
      <c r="I1553" s="126">
        <f t="shared" si="424"/>
        <v>43.708333333333336</v>
      </c>
      <c r="J1553" s="126">
        <f t="shared" si="423"/>
        <v>43.708333333333336</v>
      </c>
    </row>
    <row r="1554" spans="1:10" s="3" customFormat="1" ht="3.75" customHeight="1">
      <c r="A1554" s="41"/>
      <c r="B1554" s="34"/>
      <c r="C1554" s="126"/>
      <c r="D1554" s="126"/>
      <c r="E1554" s="126">
        <f t="shared" ref="E1554:E1561" si="435">SUM(C1554:D1554)</f>
        <v>0</v>
      </c>
      <c r="F1554" s="126"/>
      <c r="G1554" s="126"/>
      <c r="H1554" s="126">
        <f>SUM(F1554:G1554)</f>
        <v>0</v>
      </c>
      <c r="I1554" s="126" t="str">
        <f t="shared" si="424"/>
        <v/>
      </c>
      <c r="J1554" s="126" t="str">
        <f t="shared" si="423"/>
        <v/>
      </c>
    </row>
    <row r="1555" spans="1:10" s="3" customFormat="1" ht="9.75" customHeight="1">
      <c r="A1555" s="47" t="s">
        <v>395</v>
      </c>
      <c r="B1555" s="50" t="s">
        <v>242</v>
      </c>
      <c r="C1555" s="123">
        <f>SUM(C1557:C1563)</f>
        <v>7278180</v>
      </c>
      <c r="D1555" s="123">
        <f>SUM(D1557:D1563)</f>
        <v>0</v>
      </c>
      <c r="E1555" s="123">
        <f t="shared" si="435"/>
        <v>7278180</v>
      </c>
      <c r="F1555" s="123">
        <f>SUM(F1557:F1563)</f>
        <v>7049976.8000000007</v>
      </c>
      <c r="G1555" s="123">
        <f>SUM(G1557:G1563)</f>
        <v>0</v>
      </c>
      <c r="H1555" s="123">
        <f>SUM(F1555:G1555)</f>
        <v>7049976.8000000007</v>
      </c>
      <c r="I1555" s="123">
        <f t="shared" si="424"/>
        <v>96.864556798540306</v>
      </c>
      <c r="J1555" s="123">
        <f t="shared" si="423"/>
        <v>96.864556798540306</v>
      </c>
    </row>
    <row r="1556" spans="1:10" s="3" customFormat="1" hidden="1">
      <c r="A1556" s="41" t="s">
        <v>244</v>
      </c>
      <c r="B1556" s="111"/>
      <c r="C1556" s="124">
        <f>SUM(C1557:C1563)</f>
        <v>7278180</v>
      </c>
      <c r="D1556" s="125"/>
      <c r="E1556" s="126">
        <f t="shared" si="435"/>
        <v>7278180</v>
      </c>
      <c r="F1556" s="124">
        <f>SUM(F1557:F1563)</f>
        <v>7049976.8000000007</v>
      </c>
      <c r="G1556" s="125"/>
      <c r="H1556" s="126">
        <f>SUM(F1556:G1556)</f>
        <v>7049976.8000000007</v>
      </c>
      <c r="I1556" s="126">
        <f t="shared" si="424"/>
        <v>96.864556798540306</v>
      </c>
      <c r="J1556" s="126">
        <f t="shared" si="423"/>
        <v>96.864556798540306</v>
      </c>
    </row>
    <row r="1557" spans="1:10" s="3" customFormat="1" ht="11.1" customHeight="1">
      <c r="A1557" s="36" t="s">
        <v>152</v>
      </c>
      <c r="B1557" s="34" t="s">
        <v>390</v>
      </c>
      <c r="C1557" s="124">
        <v>4961555</v>
      </c>
      <c r="D1557" s="124"/>
      <c r="E1557" s="126">
        <f t="shared" si="435"/>
        <v>4961555</v>
      </c>
      <c r="F1557" s="124">
        <v>4961214.1399999997</v>
      </c>
      <c r="G1557" s="124"/>
      <c r="H1557" s="126">
        <f>SUM(F1557:G1557)</f>
        <v>4961214.1399999997</v>
      </c>
      <c r="I1557" s="126">
        <f t="shared" si="424"/>
        <v>99.993129976388445</v>
      </c>
      <c r="J1557" s="126">
        <f t="shared" si="423"/>
        <v>99.993129976388445</v>
      </c>
    </row>
    <row r="1558" spans="1:10" s="3" customFormat="1" ht="11.1" customHeight="1">
      <c r="A1558" s="36" t="s">
        <v>37</v>
      </c>
      <c r="B1558" s="34" t="s">
        <v>31</v>
      </c>
      <c r="C1558" s="124">
        <v>311450</v>
      </c>
      <c r="D1558" s="125"/>
      <c r="E1558" s="126">
        <f t="shared" si="435"/>
        <v>311450</v>
      </c>
      <c r="F1558" s="124">
        <v>311424.63</v>
      </c>
      <c r="G1558" s="125"/>
      <c r="H1558" s="126">
        <f>SUM(F1558,G1558)</f>
        <v>311424.63</v>
      </c>
      <c r="I1558" s="126">
        <f t="shared" si="424"/>
        <v>99.991854230213519</v>
      </c>
      <c r="J1558" s="126">
        <f t="shared" si="423"/>
        <v>99.991854230213519</v>
      </c>
    </row>
    <row r="1559" spans="1:10" s="3" customFormat="1" ht="11.1" customHeight="1">
      <c r="A1559" s="36" t="s">
        <v>845</v>
      </c>
      <c r="B1559" s="34" t="s">
        <v>844</v>
      </c>
      <c r="C1559" s="124">
        <v>860730</v>
      </c>
      <c r="D1559" s="125"/>
      <c r="E1559" s="126">
        <f t="shared" si="435"/>
        <v>860730</v>
      </c>
      <c r="F1559" s="124">
        <v>636036.31000000006</v>
      </c>
      <c r="G1559" s="125"/>
      <c r="H1559" s="126">
        <f>SUM(F1559,G1559)</f>
        <v>636036.31000000006</v>
      </c>
      <c r="I1559" s="126">
        <f t="shared" si="424"/>
        <v>73.894985651714251</v>
      </c>
      <c r="J1559" s="126">
        <f t="shared" si="423"/>
        <v>73.894985651714251</v>
      </c>
    </row>
    <row r="1560" spans="1:10" s="3" customFormat="1" ht="11.1" customHeight="1">
      <c r="A1560" s="36" t="s">
        <v>986</v>
      </c>
      <c r="B1560" s="34" t="s">
        <v>985</v>
      </c>
      <c r="C1560" s="124">
        <v>349840</v>
      </c>
      <c r="D1560" s="125"/>
      <c r="E1560" s="126">
        <f t="shared" si="435"/>
        <v>349840</v>
      </c>
      <c r="F1560" s="124">
        <v>349825.69</v>
      </c>
      <c r="G1560" s="125"/>
      <c r="H1560" s="126">
        <f>SUM(F1560,G1560)</f>
        <v>349825.69</v>
      </c>
      <c r="I1560" s="126">
        <f t="shared" ref="I1560" si="436">IF(C1560&lt;&gt;0,IF(F1560&lt;&gt;0,F1560/C1560*100,""),"")</f>
        <v>99.995909558655384</v>
      </c>
      <c r="J1560" s="126">
        <f t="shared" ref="J1560" si="437">IF(E1560&lt;&gt;0,IF(H1560&lt;&gt;0,H1560/E1560*100,""),"")</f>
        <v>99.995909558655384</v>
      </c>
    </row>
    <row r="1561" spans="1:10" s="3" customFormat="1" ht="11.1" customHeight="1">
      <c r="A1561" s="176" t="s">
        <v>920</v>
      </c>
      <c r="B1561" s="175" t="s">
        <v>917</v>
      </c>
      <c r="C1561" s="124">
        <v>609105</v>
      </c>
      <c r="D1561" s="125"/>
      <c r="E1561" s="126">
        <f t="shared" si="435"/>
        <v>609105</v>
      </c>
      <c r="F1561" s="124">
        <v>609002.5</v>
      </c>
      <c r="G1561" s="125"/>
      <c r="H1561" s="126">
        <f>SUM(F1561,G1561)</f>
        <v>609002.5</v>
      </c>
      <c r="I1561" s="126">
        <f t="shared" si="424"/>
        <v>99.983172031094796</v>
      </c>
      <c r="J1561" s="126">
        <f t="shared" si="423"/>
        <v>99.983172031094796</v>
      </c>
    </row>
    <row r="1562" spans="1:10" s="3" customFormat="1" ht="11.1" customHeight="1">
      <c r="A1562" s="41" t="s">
        <v>619</v>
      </c>
      <c r="B1562" s="34" t="s">
        <v>618</v>
      </c>
      <c r="C1562" s="124">
        <v>25500</v>
      </c>
      <c r="D1562" s="124"/>
      <c r="E1562" s="126">
        <f>SUM(C1562:D1562)</f>
        <v>25500</v>
      </c>
      <c r="F1562" s="126">
        <v>25500</v>
      </c>
      <c r="G1562" s="124"/>
      <c r="H1562" s="126">
        <f t="shared" ref="H1562:H1570" si="438">SUM(F1562:G1562)</f>
        <v>25500</v>
      </c>
      <c r="I1562" s="126">
        <f t="shared" si="424"/>
        <v>100</v>
      </c>
      <c r="J1562" s="126">
        <f t="shared" si="423"/>
        <v>100</v>
      </c>
    </row>
    <row r="1563" spans="1:10" s="3" customFormat="1" ht="11.1" customHeight="1">
      <c r="A1563" s="41" t="s">
        <v>346</v>
      </c>
      <c r="B1563" s="34" t="s">
        <v>123</v>
      </c>
      <c r="C1563" s="124">
        <v>160000</v>
      </c>
      <c r="D1563" s="126"/>
      <c r="E1563" s="126">
        <f>SUM(C1563:D1563)</f>
        <v>160000</v>
      </c>
      <c r="F1563" s="126">
        <v>156973.53</v>
      </c>
      <c r="G1563" s="126"/>
      <c r="H1563" s="126">
        <f t="shared" si="438"/>
        <v>156973.53</v>
      </c>
      <c r="I1563" s="126">
        <f t="shared" si="424"/>
        <v>98.108456250000003</v>
      </c>
      <c r="J1563" s="126">
        <f t="shared" si="423"/>
        <v>98.108456250000003</v>
      </c>
    </row>
    <row r="1564" spans="1:10" s="3" customFormat="1" ht="2.25" customHeight="1">
      <c r="A1564" s="41"/>
      <c r="B1564" s="34"/>
      <c r="C1564" s="130"/>
      <c r="D1564" s="130"/>
      <c r="E1564" s="130">
        <f t="shared" ref="E1564:E1571" si="439">SUM(C1564:D1564)</f>
        <v>0</v>
      </c>
      <c r="F1564" s="130"/>
      <c r="G1564" s="130"/>
      <c r="H1564" s="130">
        <f t="shared" si="438"/>
        <v>0</v>
      </c>
      <c r="I1564" s="130" t="str">
        <f t="shared" si="424"/>
        <v/>
      </c>
      <c r="J1564" s="130" t="str">
        <f t="shared" si="423"/>
        <v/>
      </c>
    </row>
    <row r="1565" spans="1:10" s="3" customFormat="1" ht="12" customHeight="1">
      <c r="A1565" s="47" t="s">
        <v>396</v>
      </c>
      <c r="B1565" s="50" t="s">
        <v>242</v>
      </c>
      <c r="C1565" s="247">
        <f>SUM(C1567:C1572)</f>
        <v>7210300</v>
      </c>
      <c r="D1565" s="247">
        <f>SUM(D1567:D1572)</f>
        <v>0</v>
      </c>
      <c r="E1565" s="247">
        <f t="shared" si="439"/>
        <v>7210300</v>
      </c>
      <c r="F1565" s="247">
        <f>SUM(F1567:F1572)</f>
        <v>7011205.6900000004</v>
      </c>
      <c r="G1565" s="247">
        <f>SUM(G1567:G1572)</f>
        <v>0</v>
      </c>
      <c r="H1565" s="247">
        <f t="shared" si="438"/>
        <v>7011205.6900000004</v>
      </c>
      <c r="I1565" s="247">
        <f t="shared" si="424"/>
        <v>97.238751369568547</v>
      </c>
      <c r="J1565" s="247">
        <f t="shared" si="423"/>
        <v>97.238751369568547</v>
      </c>
    </row>
    <row r="1566" spans="1:10" s="3" customFormat="1" hidden="1">
      <c r="A1566" s="41" t="s">
        <v>244</v>
      </c>
      <c r="B1566" s="111"/>
      <c r="C1566" s="124">
        <f>SUM(C1567:C1572)</f>
        <v>7210300</v>
      </c>
      <c r="D1566" s="125"/>
      <c r="E1566" s="126">
        <f t="shared" si="439"/>
        <v>7210300</v>
      </c>
      <c r="F1566" s="124">
        <f>SUM(F1567:F1572)</f>
        <v>7011205.6900000004</v>
      </c>
      <c r="G1566" s="125"/>
      <c r="H1566" s="126">
        <f t="shared" si="438"/>
        <v>7011205.6900000004</v>
      </c>
      <c r="I1566" s="126">
        <f t="shared" si="424"/>
        <v>97.238751369568547</v>
      </c>
      <c r="J1566" s="126">
        <f t="shared" si="423"/>
        <v>97.238751369568547</v>
      </c>
    </row>
    <row r="1567" spans="1:10" s="3" customFormat="1" ht="11.1" customHeight="1">
      <c r="A1567" s="36" t="s">
        <v>152</v>
      </c>
      <c r="B1567" s="34" t="s">
        <v>390</v>
      </c>
      <c r="C1567" s="124">
        <v>5721545</v>
      </c>
      <c r="D1567" s="124"/>
      <c r="E1567" s="126">
        <f t="shared" si="439"/>
        <v>5721545</v>
      </c>
      <c r="F1567" s="124">
        <v>5624059.2400000002</v>
      </c>
      <c r="G1567" s="124"/>
      <c r="H1567" s="126">
        <f t="shared" si="438"/>
        <v>5624059.2400000002</v>
      </c>
      <c r="I1567" s="126">
        <f t="shared" si="424"/>
        <v>98.296163711025613</v>
      </c>
      <c r="J1567" s="126">
        <f t="shared" si="423"/>
        <v>98.296163711025613</v>
      </c>
    </row>
    <row r="1568" spans="1:10" s="3" customFormat="1" ht="11.1" customHeight="1">
      <c r="A1568" s="36" t="s">
        <v>37</v>
      </c>
      <c r="B1568" s="34" t="s">
        <v>31</v>
      </c>
      <c r="C1568" s="124">
        <v>439000</v>
      </c>
      <c r="D1568" s="125"/>
      <c r="E1568" s="126">
        <f t="shared" si="439"/>
        <v>439000</v>
      </c>
      <c r="F1568" s="124">
        <v>438914.94</v>
      </c>
      <c r="G1568" s="125"/>
      <c r="H1568" s="126">
        <f t="shared" si="438"/>
        <v>438914.94</v>
      </c>
      <c r="I1568" s="126">
        <f t="shared" si="424"/>
        <v>99.980624145785882</v>
      </c>
      <c r="J1568" s="126">
        <f t="shared" si="423"/>
        <v>99.980624145785882</v>
      </c>
    </row>
    <row r="1569" spans="1:10" s="3" customFormat="1" ht="11.1" customHeight="1">
      <c r="A1569" s="176" t="s">
        <v>920</v>
      </c>
      <c r="B1569" s="175" t="s">
        <v>917</v>
      </c>
      <c r="C1569" s="124">
        <v>881755</v>
      </c>
      <c r="D1569" s="125"/>
      <c r="E1569" s="126">
        <f t="shared" si="439"/>
        <v>881755</v>
      </c>
      <c r="F1569" s="124">
        <v>780382.56</v>
      </c>
      <c r="G1569" s="125"/>
      <c r="H1569" s="126">
        <f t="shared" si="438"/>
        <v>780382.56</v>
      </c>
      <c r="I1569" s="126">
        <f t="shared" si="424"/>
        <v>88.503332558363724</v>
      </c>
      <c r="J1569" s="126">
        <f t="shared" si="423"/>
        <v>88.503332558363724</v>
      </c>
    </row>
    <row r="1570" spans="1:10" s="3" customFormat="1" ht="11.1" customHeight="1">
      <c r="A1570" s="36" t="s">
        <v>988</v>
      </c>
      <c r="B1570" s="34" t="s">
        <v>987</v>
      </c>
      <c r="C1570" s="124">
        <v>30000</v>
      </c>
      <c r="D1570" s="125"/>
      <c r="E1570" s="126">
        <f t="shared" si="439"/>
        <v>30000</v>
      </c>
      <c r="F1570" s="124">
        <v>29848.95</v>
      </c>
      <c r="G1570" s="125"/>
      <c r="H1570" s="126">
        <f t="shared" si="438"/>
        <v>29848.95</v>
      </c>
      <c r="I1570" s="126">
        <f t="shared" si="424"/>
        <v>99.496499999999997</v>
      </c>
      <c r="J1570" s="126">
        <f t="shared" si="423"/>
        <v>99.496499999999997</v>
      </c>
    </row>
    <row r="1571" spans="1:10" s="3" customFormat="1" ht="11.1" customHeight="1">
      <c r="A1571" s="41" t="s">
        <v>619</v>
      </c>
      <c r="B1571" s="34" t="s">
        <v>618</v>
      </c>
      <c r="C1571" s="124">
        <v>21000</v>
      </c>
      <c r="D1571" s="126"/>
      <c r="E1571" s="126">
        <f t="shared" si="439"/>
        <v>21000</v>
      </c>
      <c r="F1571" s="126">
        <v>21000</v>
      </c>
      <c r="G1571" s="126"/>
      <c r="H1571" s="126">
        <f t="shared" ref="H1571:H1581" si="440">SUM(F1571:G1571)</f>
        <v>21000</v>
      </c>
      <c r="I1571" s="126">
        <f t="shared" si="424"/>
        <v>100</v>
      </c>
      <c r="J1571" s="126">
        <f t="shared" si="423"/>
        <v>100</v>
      </c>
    </row>
    <row r="1572" spans="1:10" s="3" customFormat="1" ht="11.1" customHeight="1">
      <c r="A1572" s="315" t="s">
        <v>346</v>
      </c>
      <c r="B1572" s="222" t="s">
        <v>123</v>
      </c>
      <c r="C1572" s="318">
        <v>117000</v>
      </c>
      <c r="D1572" s="318"/>
      <c r="E1572" s="223">
        <f t="shared" ref="E1572:E1599" si="441">SUM(C1572:D1572)</f>
        <v>117000</v>
      </c>
      <c r="F1572" s="318">
        <v>117000</v>
      </c>
      <c r="G1572" s="318"/>
      <c r="H1572" s="223">
        <f t="shared" si="440"/>
        <v>117000</v>
      </c>
      <c r="I1572" s="223">
        <f t="shared" si="424"/>
        <v>100</v>
      </c>
      <c r="J1572" s="223">
        <f t="shared" ref="J1572:J1632" si="442">IF(E1572&lt;&gt;0,IF(H1572&lt;&gt;0,H1572/E1572*100,""),"")</f>
        <v>100</v>
      </c>
    </row>
    <row r="1573" spans="1:10" s="3" customFormat="1" ht="6" customHeight="1">
      <c r="A1573" s="41"/>
      <c r="B1573" s="34"/>
      <c r="C1573" s="126"/>
      <c r="D1573" s="126"/>
      <c r="E1573" s="126">
        <f t="shared" si="441"/>
        <v>0</v>
      </c>
      <c r="F1573" s="126"/>
      <c r="G1573" s="126"/>
      <c r="H1573" s="126">
        <f t="shared" si="440"/>
        <v>0</v>
      </c>
      <c r="I1573" s="126" t="str">
        <f t="shared" ref="I1573:I1633" si="443">IF(C1573&lt;&gt;0,IF(F1573&lt;&gt;0,F1573/C1573*100,""),"")</f>
        <v/>
      </c>
      <c r="J1573" s="126" t="str">
        <f t="shared" si="442"/>
        <v/>
      </c>
    </row>
    <row r="1574" spans="1:10" s="3" customFormat="1" ht="12.75">
      <c r="A1574" s="47" t="s">
        <v>604</v>
      </c>
      <c r="B1574" s="50" t="s">
        <v>242</v>
      </c>
      <c r="C1574" s="141">
        <f>SUM(C1576:C1581)</f>
        <v>5594888</v>
      </c>
      <c r="D1574" s="141">
        <f>SUM(D1576:D1581)</f>
        <v>0</v>
      </c>
      <c r="E1574" s="141">
        <f t="shared" si="441"/>
        <v>5594888</v>
      </c>
      <c r="F1574" s="141">
        <f>SUM(F1576:F1581)</f>
        <v>5589892.6699999999</v>
      </c>
      <c r="G1574" s="141">
        <f>SUM(G1576:G1581)</f>
        <v>0</v>
      </c>
      <c r="H1574" s="141">
        <f t="shared" si="440"/>
        <v>5589892.6699999999</v>
      </c>
      <c r="I1574" s="141">
        <f t="shared" si="443"/>
        <v>99.91071617519421</v>
      </c>
      <c r="J1574" s="141">
        <f t="shared" si="442"/>
        <v>99.91071617519421</v>
      </c>
    </row>
    <row r="1575" spans="1:10" s="3" customFormat="1" hidden="1">
      <c r="A1575" s="36" t="s">
        <v>244</v>
      </c>
      <c r="B1575" s="111"/>
      <c r="C1575" s="126">
        <f>SUM(C1576:C1581)</f>
        <v>5594888</v>
      </c>
      <c r="D1575" s="143"/>
      <c r="E1575" s="126">
        <f t="shared" si="441"/>
        <v>5594888</v>
      </c>
      <c r="F1575" s="126">
        <f>SUM(F1576:F1581)</f>
        <v>5589892.6699999999</v>
      </c>
      <c r="G1575" s="143"/>
      <c r="H1575" s="126">
        <f t="shared" si="440"/>
        <v>5589892.6699999999</v>
      </c>
      <c r="I1575" s="126">
        <f t="shared" si="443"/>
        <v>99.91071617519421</v>
      </c>
      <c r="J1575" s="126">
        <f t="shared" si="442"/>
        <v>99.91071617519421</v>
      </c>
    </row>
    <row r="1576" spans="1:10" s="3" customFormat="1" ht="12" customHeight="1">
      <c r="A1576" s="36" t="s">
        <v>152</v>
      </c>
      <c r="B1576" s="34" t="s">
        <v>390</v>
      </c>
      <c r="C1576" s="124">
        <v>5270255</v>
      </c>
      <c r="D1576" s="142"/>
      <c r="E1576" s="126">
        <f t="shared" si="441"/>
        <v>5270255</v>
      </c>
      <c r="F1576" s="142">
        <v>5265636.75</v>
      </c>
      <c r="G1576" s="142"/>
      <c r="H1576" s="126">
        <f t="shared" si="440"/>
        <v>5265636.75</v>
      </c>
      <c r="I1576" s="126">
        <f t="shared" si="443"/>
        <v>99.912371412768451</v>
      </c>
      <c r="J1576" s="126">
        <f t="shared" si="442"/>
        <v>99.912371412768451</v>
      </c>
    </row>
    <row r="1577" spans="1:10" s="3" customFormat="1" ht="12" customHeight="1">
      <c r="A1577" s="36" t="s">
        <v>330</v>
      </c>
      <c r="B1577" s="34" t="s">
        <v>388</v>
      </c>
      <c r="C1577" s="124">
        <v>400</v>
      </c>
      <c r="D1577" s="124"/>
      <c r="E1577" s="126">
        <f t="shared" si="441"/>
        <v>400</v>
      </c>
      <c r="F1577" s="124">
        <v>400</v>
      </c>
      <c r="G1577" s="124"/>
      <c r="H1577" s="126">
        <f t="shared" si="440"/>
        <v>400</v>
      </c>
      <c r="I1577" s="126">
        <f t="shared" si="443"/>
        <v>100</v>
      </c>
      <c r="J1577" s="126">
        <f t="shared" si="442"/>
        <v>100</v>
      </c>
    </row>
    <row r="1578" spans="1:10" s="3" customFormat="1" ht="12" customHeight="1">
      <c r="A1578" s="36" t="s">
        <v>907</v>
      </c>
      <c r="B1578" s="34" t="s">
        <v>591</v>
      </c>
      <c r="C1578" s="124">
        <v>6000</v>
      </c>
      <c r="D1578" s="124"/>
      <c r="E1578" s="126">
        <f t="shared" si="441"/>
        <v>6000</v>
      </c>
      <c r="F1578" s="124">
        <v>5998.79</v>
      </c>
      <c r="G1578" s="124"/>
      <c r="H1578" s="126">
        <f t="shared" si="440"/>
        <v>5998.79</v>
      </c>
      <c r="I1578" s="126">
        <f t="shared" si="443"/>
        <v>99.979833333333332</v>
      </c>
      <c r="J1578" s="126">
        <f t="shared" si="442"/>
        <v>99.979833333333332</v>
      </c>
    </row>
    <row r="1579" spans="1:10" s="3" customFormat="1" ht="12" customHeight="1">
      <c r="A1579" s="176" t="s">
        <v>829</v>
      </c>
      <c r="B1579" s="175" t="s">
        <v>830</v>
      </c>
      <c r="C1579" s="124">
        <v>5733</v>
      </c>
      <c r="D1579" s="124"/>
      <c r="E1579" s="126">
        <f t="shared" si="441"/>
        <v>5733</v>
      </c>
      <c r="F1579" s="124">
        <v>5718.67</v>
      </c>
      <c r="G1579" s="124"/>
      <c r="H1579" s="126">
        <f t="shared" si="440"/>
        <v>5718.67</v>
      </c>
      <c r="I1579" s="126">
        <f t="shared" si="443"/>
        <v>99.75004360718647</v>
      </c>
      <c r="J1579" s="126">
        <f t="shared" si="442"/>
        <v>99.75004360718647</v>
      </c>
    </row>
    <row r="1580" spans="1:10" s="3" customFormat="1" ht="12" customHeight="1">
      <c r="A1580" s="36" t="s">
        <v>619</v>
      </c>
      <c r="B1580" s="34" t="s">
        <v>618</v>
      </c>
      <c r="C1580" s="124">
        <v>45000</v>
      </c>
      <c r="D1580" s="142"/>
      <c r="E1580" s="126">
        <f t="shared" si="441"/>
        <v>45000</v>
      </c>
      <c r="F1580" s="142">
        <v>45000</v>
      </c>
      <c r="G1580" s="142"/>
      <c r="H1580" s="126">
        <f t="shared" si="440"/>
        <v>45000</v>
      </c>
      <c r="I1580" s="126">
        <f t="shared" si="443"/>
        <v>100</v>
      </c>
      <c r="J1580" s="126">
        <f t="shared" si="442"/>
        <v>100</v>
      </c>
    </row>
    <row r="1581" spans="1:10" s="3" customFormat="1" ht="12" customHeight="1">
      <c r="A1581" s="41" t="s">
        <v>346</v>
      </c>
      <c r="B1581" s="34" t="s">
        <v>123</v>
      </c>
      <c r="C1581" s="124">
        <v>267500</v>
      </c>
      <c r="D1581" s="124"/>
      <c r="E1581" s="126">
        <f t="shared" si="441"/>
        <v>267500</v>
      </c>
      <c r="F1581" s="124">
        <v>267138.46000000002</v>
      </c>
      <c r="G1581" s="124"/>
      <c r="H1581" s="126">
        <f t="shared" si="440"/>
        <v>267138.46000000002</v>
      </c>
      <c r="I1581" s="126">
        <f t="shared" si="443"/>
        <v>99.86484485981309</v>
      </c>
      <c r="J1581" s="126">
        <f t="shared" si="442"/>
        <v>99.86484485981309</v>
      </c>
    </row>
    <row r="1582" spans="1:10" s="3" customFormat="1" ht="6" customHeight="1">
      <c r="A1582" s="36"/>
      <c r="B1582" s="34"/>
      <c r="C1582" s="124"/>
      <c r="D1582" s="124"/>
      <c r="E1582" s="126">
        <f t="shared" si="441"/>
        <v>0</v>
      </c>
      <c r="F1582" s="124"/>
      <c r="G1582" s="124"/>
      <c r="H1582" s="126">
        <f t="shared" ref="H1582:H1593" si="444">SUM(F1582:G1582)</f>
        <v>0</v>
      </c>
      <c r="I1582" s="126" t="str">
        <f t="shared" si="443"/>
        <v/>
      </c>
      <c r="J1582" s="126" t="str">
        <f t="shared" si="442"/>
        <v/>
      </c>
    </row>
    <row r="1583" spans="1:10" s="3" customFormat="1" ht="12.75">
      <c r="A1583" s="47" t="s">
        <v>605</v>
      </c>
      <c r="B1583" s="50" t="s">
        <v>242</v>
      </c>
      <c r="C1583" s="123">
        <f>SUM(C1585:C1588)</f>
        <v>5667770</v>
      </c>
      <c r="D1583" s="123">
        <f>SUM(D1585:D1587)</f>
        <v>0</v>
      </c>
      <c r="E1583" s="123">
        <f t="shared" si="441"/>
        <v>5667770</v>
      </c>
      <c r="F1583" s="123">
        <f>SUM(F1585:F1588)</f>
        <v>5592891.7000000002</v>
      </c>
      <c r="G1583" s="123">
        <f>SUM(G1585:G1587)</f>
        <v>0</v>
      </c>
      <c r="H1583" s="123">
        <f t="shared" si="444"/>
        <v>5592891.7000000002</v>
      </c>
      <c r="I1583" s="123">
        <f t="shared" si="443"/>
        <v>98.678875466012201</v>
      </c>
      <c r="J1583" s="123">
        <f t="shared" si="442"/>
        <v>98.678875466012201</v>
      </c>
    </row>
    <row r="1584" spans="1:10" s="3" customFormat="1" hidden="1">
      <c r="A1584" s="36" t="s">
        <v>244</v>
      </c>
      <c r="B1584" s="111"/>
      <c r="C1584" s="126">
        <f>SUM(C1585:C1587)</f>
        <v>5667770</v>
      </c>
      <c r="D1584" s="125"/>
      <c r="E1584" s="126">
        <f t="shared" si="441"/>
        <v>5667770</v>
      </c>
      <c r="F1584" s="126">
        <f>SUM(F1585:F1587)</f>
        <v>5592891.7000000002</v>
      </c>
      <c r="G1584" s="125"/>
      <c r="H1584" s="126">
        <f t="shared" si="444"/>
        <v>5592891.7000000002</v>
      </c>
      <c r="I1584" s="126">
        <f t="shared" si="443"/>
        <v>98.678875466012201</v>
      </c>
      <c r="J1584" s="126">
        <f t="shared" si="442"/>
        <v>98.678875466012201</v>
      </c>
    </row>
    <row r="1585" spans="1:10" s="3" customFormat="1" ht="12" customHeight="1">
      <c r="A1585" s="36" t="s">
        <v>152</v>
      </c>
      <c r="B1585" s="34" t="s">
        <v>390</v>
      </c>
      <c r="C1585" s="124">
        <v>5495470</v>
      </c>
      <c r="D1585" s="125"/>
      <c r="E1585" s="126">
        <f t="shared" si="441"/>
        <v>5495470</v>
      </c>
      <c r="F1585" s="124">
        <v>5421136.2199999997</v>
      </c>
      <c r="G1585" s="125"/>
      <c r="H1585" s="126">
        <f t="shared" si="444"/>
        <v>5421136.2199999997</v>
      </c>
      <c r="I1585" s="126">
        <f t="shared" si="443"/>
        <v>98.647362645961124</v>
      </c>
      <c r="J1585" s="126">
        <f t="shared" si="442"/>
        <v>98.647362645961124</v>
      </c>
    </row>
    <row r="1586" spans="1:10" s="3" customFormat="1" ht="12" customHeight="1">
      <c r="A1586" s="41" t="s">
        <v>330</v>
      </c>
      <c r="B1586" s="34" t="s">
        <v>388</v>
      </c>
      <c r="C1586" s="124">
        <v>800</v>
      </c>
      <c r="D1586" s="126"/>
      <c r="E1586" s="126">
        <f t="shared" si="441"/>
        <v>800</v>
      </c>
      <c r="F1586" s="126">
        <v>800</v>
      </c>
      <c r="G1586" s="126"/>
      <c r="H1586" s="126">
        <f>SUM(F1586:G1586)</f>
        <v>800</v>
      </c>
      <c r="I1586" s="126">
        <f t="shared" si="443"/>
        <v>100</v>
      </c>
      <c r="J1586" s="126">
        <f t="shared" si="442"/>
        <v>100</v>
      </c>
    </row>
    <row r="1587" spans="1:10" s="3" customFormat="1" ht="12" customHeight="1">
      <c r="A1587" s="41" t="s">
        <v>346</v>
      </c>
      <c r="B1587" s="34" t="s">
        <v>123</v>
      </c>
      <c r="C1587" s="124">
        <v>171500</v>
      </c>
      <c r="D1587" s="126"/>
      <c r="E1587" s="126">
        <f t="shared" si="441"/>
        <v>171500</v>
      </c>
      <c r="F1587" s="126">
        <v>170955.48</v>
      </c>
      <c r="G1587" s="126"/>
      <c r="H1587" s="126">
        <f>SUM(F1587:G1587)</f>
        <v>170955.48</v>
      </c>
      <c r="I1587" s="126">
        <f t="shared" si="443"/>
        <v>99.68249562682216</v>
      </c>
      <c r="J1587" s="126">
        <f t="shared" si="442"/>
        <v>99.68249562682216</v>
      </c>
    </row>
    <row r="1588" spans="1:10" s="3" customFormat="1" ht="12.75" hidden="1" customHeight="1">
      <c r="A1588" s="41" t="s">
        <v>763</v>
      </c>
      <c r="B1588" s="34" t="s">
        <v>124</v>
      </c>
      <c r="C1588" s="124"/>
      <c r="D1588" s="126"/>
      <c r="E1588" s="126">
        <f t="shared" si="441"/>
        <v>0</v>
      </c>
      <c r="F1588" s="126"/>
      <c r="G1588" s="126"/>
      <c r="H1588" s="126">
        <f>SUM(F1588:G1588)</f>
        <v>0</v>
      </c>
      <c r="I1588" s="126" t="str">
        <f t="shared" si="443"/>
        <v/>
      </c>
      <c r="J1588" s="126" t="str">
        <f t="shared" si="442"/>
        <v/>
      </c>
    </row>
    <row r="1589" spans="1:10" s="3" customFormat="1" ht="6" customHeight="1">
      <c r="A1589" s="41"/>
      <c r="B1589" s="34"/>
      <c r="C1589" s="126"/>
      <c r="D1589" s="126"/>
      <c r="E1589" s="126">
        <f t="shared" si="441"/>
        <v>0</v>
      </c>
      <c r="F1589" s="126"/>
      <c r="G1589" s="126"/>
      <c r="H1589" s="126">
        <f t="shared" si="444"/>
        <v>0</v>
      </c>
      <c r="I1589" s="126" t="str">
        <f t="shared" si="443"/>
        <v/>
      </c>
      <c r="J1589" s="126" t="str">
        <f t="shared" si="442"/>
        <v/>
      </c>
    </row>
    <row r="1590" spans="1:10" s="3" customFormat="1" ht="12.75">
      <c r="A1590" s="47" t="s">
        <v>606</v>
      </c>
      <c r="B1590" s="50" t="s">
        <v>242</v>
      </c>
      <c r="C1590" s="123">
        <f>SUM(C1592:C1593)</f>
        <v>2617830</v>
      </c>
      <c r="D1590" s="123">
        <f>SUM(D1592:D1593)</f>
        <v>0</v>
      </c>
      <c r="E1590" s="123">
        <f t="shared" si="441"/>
        <v>2617830</v>
      </c>
      <c r="F1590" s="123">
        <f>SUM(F1592:F1593)</f>
        <v>2602962.6800000002</v>
      </c>
      <c r="G1590" s="123">
        <f>SUM(G1592:G1593)</f>
        <v>0</v>
      </c>
      <c r="H1590" s="123">
        <f t="shared" si="444"/>
        <v>2602962.6800000002</v>
      </c>
      <c r="I1590" s="123">
        <f t="shared" si="443"/>
        <v>99.432074657254304</v>
      </c>
      <c r="J1590" s="123">
        <f t="shared" si="442"/>
        <v>99.432074657254304</v>
      </c>
    </row>
    <row r="1591" spans="1:10" s="3" customFormat="1" hidden="1">
      <c r="A1591" s="36" t="s">
        <v>244</v>
      </c>
      <c r="B1591" s="111"/>
      <c r="C1591" s="124">
        <f>SUM(C1592:C1593)</f>
        <v>2617830</v>
      </c>
      <c r="D1591" s="125"/>
      <c r="E1591" s="126">
        <f t="shared" si="441"/>
        <v>2617830</v>
      </c>
      <c r="F1591" s="124">
        <f>SUM(F1592:F1593)</f>
        <v>2602962.6800000002</v>
      </c>
      <c r="G1591" s="125"/>
      <c r="H1591" s="126">
        <f t="shared" si="444"/>
        <v>2602962.6800000002</v>
      </c>
      <c r="I1591" s="126">
        <f t="shared" si="443"/>
        <v>99.432074657254304</v>
      </c>
      <c r="J1591" s="126">
        <f t="shared" si="442"/>
        <v>99.432074657254304</v>
      </c>
    </row>
    <row r="1592" spans="1:10" s="3" customFormat="1">
      <c r="A1592" s="36" t="s">
        <v>152</v>
      </c>
      <c r="B1592" s="34" t="s">
        <v>390</v>
      </c>
      <c r="C1592" s="124">
        <v>2389330</v>
      </c>
      <c r="D1592" s="124"/>
      <c r="E1592" s="126">
        <f t="shared" si="441"/>
        <v>2389330</v>
      </c>
      <c r="F1592" s="124">
        <v>2374538.4700000002</v>
      </c>
      <c r="G1592" s="124"/>
      <c r="H1592" s="126">
        <f t="shared" si="444"/>
        <v>2374538.4700000002</v>
      </c>
      <c r="I1592" s="126">
        <f t="shared" si="443"/>
        <v>99.380933985677999</v>
      </c>
      <c r="J1592" s="126">
        <f t="shared" si="442"/>
        <v>99.380933985677999</v>
      </c>
    </row>
    <row r="1593" spans="1:10" s="3" customFormat="1" ht="12.75" customHeight="1">
      <c r="A1593" s="36" t="s">
        <v>346</v>
      </c>
      <c r="B1593" s="34" t="s">
        <v>123</v>
      </c>
      <c r="C1593" s="124">
        <v>228500</v>
      </c>
      <c r="D1593" s="142"/>
      <c r="E1593" s="126">
        <f t="shared" si="441"/>
        <v>228500</v>
      </c>
      <c r="F1593" s="142">
        <v>228424.21</v>
      </c>
      <c r="G1593" s="142"/>
      <c r="H1593" s="126">
        <f t="shared" si="444"/>
        <v>228424.21</v>
      </c>
      <c r="I1593" s="126">
        <f t="shared" si="443"/>
        <v>99.966831509846827</v>
      </c>
      <c r="J1593" s="126">
        <f t="shared" si="442"/>
        <v>99.966831509846827</v>
      </c>
    </row>
    <row r="1594" spans="1:10" s="3" customFormat="1" ht="6" customHeight="1">
      <c r="A1594" s="41"/>
      <c r="B1594" s="34"/>
      <c r="C1594" s="126"/>
      <c r="D1594" s="126"/>
      <c r="E1594" s="126">
        <f t="shared" si="441"/>
        <v>0</v>
      </c>
      <c r="F1594" s="126"/>
      <c r="G1594" s="126"/>
      <c r="H1594" s="126">
        <f t="shared" ref="H1594:H1605" si="445">SUM(F1594:G1594)</f>
        <v>0</v>
      </c>
      <c r="I1594" s="126" t="str">
        <f t="shared" si="443"/>
        <v/>
      </c>
      <c r="J1594" s="126" t="str">
        <f t="shared" si="442"/>
        <v/>
      </c>
    </row>
    <row r="1595" spans="1:10" s="11" customFormat="1" ht="12.75">
      <c r="A1595" s="47" t="s">
        <v>376</v>
      </c>
      <c r="B1595" s="50" t="s">
        <v>242</v>
      </c>
      <c r="C1595" s="123">
        <f>SUM(C1597:C1598)</f>
        <v>2119469</v>
      </c>
      <c r="D1595" s="123">
        <f>SUM(D1597:D1597)</f>
        <v>0</v>
      </c>
      <c r="E1595" s="123">
        <f t="shared" si="441"/>
        <v>2119469</v>
      </c>
      <c r="F1595" s="123">
        <f>SUM(F1597:F1598)</f>
        <v>2047615.5799999998</v>
      </c>
      <c r="G1595" s="123">
        <f>SUM(G1597:G1597)</f>
        <v>0</v>
      </c>
      <c r="H1595" s="123">
        <f t="shared" si="445"/>
        <v>2047615.5799999998</v>
      </c>
      <c r="I1595" s="123">
        <f t="shared" si="443"/>
        <v>96.609838596365407</v>
      </c>
      <c r="J1595" s="123">
        <f t="shared" si="442"/>
        <v>96.609838596365407</v>
      </c>
    </row>
    <row r="1596" spans="1:10" s="11" customFormat="1" hidden="1">
      <c r="A1596" s="36" t="s">
        <v>244</v>
      </c>
      <c r="B1596" s="56"/>
      <c r="C1596" s="126">
        <f>SUM(C1597:C1598)</f>
        <v>2119469</v>
      </c>
      <c r="D1596" s="125"/>
      <c r="E1596" s="126">
        <f t="shared" si="441"/>
        <v>2119469</v>
      </c>
      <c r="F1596" s="126">
        <f>SUM(F1597:F1598)</f>
        <v>2047615.5799999998</v>
      </c>
      <c r="G1596" s="125"/>
      <c r="H1596" s="126">
        <f t="shared" si="445"/>
        <v>2047615.5799999998</v>
      </c>
      <c r="I1596" s="126">
        <f t="shared" si="443"/>
        <v>96.609838596365407</v>
      </c>
      <c r="J1596" s="126">
        <f t="shared" si="442"/>
        <v>96.609838596365407</v>
      </c>
    </row>
    <row r="1597" spans="1:10" s="11" customFormat="1">
      <c r="A1597" s="36" t="s">
        <v>152</v>
      </c>
      <c r="B1597" s="34" t="s">
        <v>390</v>
      </c>
      <c r="C1597" s="124">
        <v>2035069</v>
      </c>
      <c r="D1597" s="124"/>
      <c r="E1597" s="126">
        <f t="shared" si="441"/>
        <v>2035069</v>
      </c>
      <c r="F1597" s="124">
        <v>1983535.38</v>
      </c>
      <c r="G1597" s="124"/>
      <c r="H1597" s="126">
        <f t="shared" si="445"/>
        <v>1983535.38</v>
      </c>
      <c r="I1597" s="126">
        <f t="shared" si="443"/>
        <v>97.467721241884178</v>
      </c>
      <c r="J1597" s="126">
        <f t="shared" si="442"/>
        <v>97.467721241884178</v>
      </c>
    </row>
    <row r="1598" spans="1:10" s="11" customFormat="1">
      <c r="A1598" s="41" t="s">
        <v>346</v>
      </c>
      <c r="B1598" s="34" t="s">
        <v>123</v>
      </c>
      <c r="C1598" s="124">
        <v>84400</v>
      </c>
      <c r="D1598" s="124"/>
      <c r="E1598" s="126">
        <f t="shared" si="441"/>
        <v>84400</v>
      </c>
      <c r="F1598" s="124">
        <v>64080.2</v>
      </c>
      <c r="G1598" s="124"/>
      <c r="H1598" s="126">
        <f t="shared" si="445"/>
        <v>64080.2</v>
      </c>
      <c r="I1598" s="126">
        <f t="shared" si="443"/>
        <v>75.924407582938386</v>
      </c>
      <c r="J1598" s="126">
        <f t="shared" si="442"/>
        <v>75.924407582938386</v>
      </c>
    </row>
    <row r="1599" spans="1:10" s="3" customFormat="1" ht="6" customHeight="1">
      <c r="A1599" s="36"/>
      <c r="B1599" s="34"/>
      <c r="C1599" s="126"/>
      <c r="D1599" s="126"/>
      <c r="E1599" s="126">
        <f t="shared" si="441"/>
        <v>0</v>
      </c>
      <c r="F1599" s="126"/>
      <c r="G1599" s="126"/>
      <c r="H1599" s="126">
        <f t="shared" si="445"/>
        <v>0</v>
      </c>
      <c r="I1599" s="126" t="str">
        <f t="shared" si="443"/>
        <v/>
      </c>
      <c r="J1599" s="126" t="str">
        <f t="shared" si="442"/>
        <v/>
      </c>
    </row>
    <row r="1600" spans="1:10" s="11" customFormat="1" ht="12.75">
      <c r="A1600" s="47" t="s">
        <v>375</v>
      </c>
      <c r="B1600" s="50" t="s">
        <v>242</v>
      </c>
      <c r="C1600" s="123">
        <f>SUM(C1602:C1605)</f>
        <v>17192581</v>
      </c>
      <c r="D1600" s="123">
        <f>SUM(D1602:D1605)</f>
        <v>0</v>
      </c>
      <c r="E1600" s="123">
        <f t="shared" ref="E1600:E1605" si="446">SUM(C1600:D1600)</f>
        <v>17192581</v>
      </c>
      <c r="F1600" s="123">
        <f>SUM(F1602:F1605)</f>
        <v>17099065.129999995</v>
      </c>
      <c r="G1600" s="123">
        <f>SUM(G1602:G1605)</f>
        <v>0</v>
      </c>
      <c r="H1600" s="123">
        <f t="shared" si="445"/>
        <v>17099065.129999995</v>
      </c>
      <c r="I1600" s="123">
        <f t="shared" si="443"/>
        <v>99.4560684634843</v>
      </c>
      <c r="J1600" s="123">
        <f t="shared" si="442"/>
        <v>99.4560684634843</v>
      </c>
    </row>
    <row r="1601" spans="1:10" s="3" customFormat="1" hidden="1">
      <c r="A1601" s="36" t="s">
        <v>244</v>
      </c>
      <c r="B1601" s="40"/>
      <c r="C1601" s="126">
        <f>SUM(C1602:C1605)</f>
        <v>17192581</v>
      </c>
      <c r="D1601" s="126">
        <f>SUM(D1602:D1605)</f>
        <v>0</v>
      </c>
      <c r="E1601" s="126">
        <f t="shared" si="446"/>
        <v>17192581</v>
      </c>
      <c r="F1601" s="126">
        <f>SUM(F1602:F1605)</f>
        <v>17099065.129999995</v>
      </c>
      <c r="G1601" s="126">
        <f>SUM(G1602:G1605)</f>
        <v>0</v>
      </c>
      <c r="H1601" s="126">
        <f t="shared" si="445"/>
        <v>17099065.129999995</v>
      </c>
      <c r="I1601" s="126">
        <f t="shared" si="443"/>
        <v>99.4560684634843</v>
      </c>
      <c r="J1601" s="126">
        <f t="shared" si="442"/>
        <v>99.4560684634843</v>
      </c>
    </row>
    <row r="1602" spans="1:10" s="11" customFormat="1" ht="12" customHeight="1">
      <c r="A1602" s="36" t="s">
        <v>152</v>
      </c>
      <c r="B1602" s="34" t="s">
        <v>390</v>
      </c>
      <c r="C1602" s="124">
        <v>16540271</v>
      </c>
      <c r="D1602" s="124"/>
      <c r="E1602" s="126">
        <f t="shared" si="446"/>
        <v>16540271</v>
      </c>
      <c r="F1602" s="124">
        <v>16447020.82</v>
      </c>
      <c r="G1602" s="124"/>
      <c r="H1602" s="126">
        <f t="shared" si="445"/>
        <v>16447020.82</v>
      </c>
      <c r="I1602" s="126">
        <f t="shared" si="443"/>
        <v>99.436223384731733</v>
      </c>
      <c r="J1602" s="126">
        <f t="shared" si="442"/>
        <v>99.436223384731733</v>
      </c>
    </row>
    <row r="1603" spans="1:10" s="11" customFormat="1" ht="12" customHeight="1">
      <c r="A1603" s="176" t="s">
        <v>339</v>
      </c>
      <c r="B1603" s="175" t="s">
        <v>389</v>
      </c>
      <c r="C1603" s="124">
        <v>480000</v>
      </c>
      <c r="D1603" s="124"/>
      <c r="E1603" s="126">
        <f t="shared" si="446"/>
        <v>480000</v>
      </c>
      <c r="F1603" s="124">
        <v>479992.99</v>
      </c>
      <c r="G1603" s="124"/>
      <c r="H1603" s="126">
        <f t="shared" si="445"/>
        <v>479992.99</v>
      </c>
      <c r="I1603" s="126">
        <f t="shared" si="443"/>
        <v>99.99853958333334</v>
      </c>
      <c r="J1603" s="126">
        <f t="shared" si="442"/>
        <v>99.99853958333334</v>
      </c>
    </row>
    <row r="1604" spans="1:10" s="11" customFormat="1" ht="12" customHeight="1">
      <c r="A1604" s="41" t="s">
        <v>976</v>
      </c>
      <c r="B1604" s="34" t="s">
        <v>975</v>
      </c>
      <c r="C1604" s="124">
        <v>120000</v>
      </c>
      <c r="D1604" s="124"/>
      <c r="E1604" s="126">
        <f t="shared" si="446"/>
        <v>120000</v>
      </c>
      <c r="F1604" s="124">
        <v>119744.99</v>
      </c>
      <c r="G1604" s="124"/>
      <c r="H1604" s="126">
        <f t="shared" si="445"/>
        <v>119744.99</v>
      </c>
      <c r="I1604" s="126">
        <f t="shared" si="443"/>
        <v>99.787491666666668</v>
      </c>
      <c r="J1604" s="126">
        <f t="shared" si="442"/>
        <v>99.787491666666668</v>
      </c>
    </row>
    <row r="1605" spans="1:10" s="3" customFormat="1" ht="12" customHeight="1">
      <c r="A1605" s="41" t="s">
        <v>619</v>
      </c>
      <c r="B1605" s="34" t="s">
        <v>618</v>
      </c>
      <c r="C1605" s="124">
        <v>52310</v>
      </c>
      <c r="D1605" s="124"/>
      <c r="E1605" s="126">
        <f t="shared" si="446"/>
        <v>52310</v>
      </c>
      <c r="F1605" s="124">
        <v>52306.33</v>
      </c>
      <c r="G1605" s="124"/>
      <c r="H1605" s="126">
        <f t="shared" si="445"/>
        <v>52306.33</v>
      </c>
      <c r="I1605" s="126">
        <f t="shared" si="443"/>
        <v>99.992984133052957</v>
      </c>
      <c r="J1605" s="126">
        <f t="shared" si="442"/>
        <v>99.992984133052957</v>
      </c>
    </row>
    <row r="1606" spans="1:10" s="3" customFormat="1" ht="6" customHeight="1">
      <c r="A1606" s="58"/>
      <c r="B1606" s="42"/>
      <c r="C1606" s="126"/>
      <c r="D1606" s="126"/>
      <c r="E1606" s="126"/>
      <c r="F1606" s="126"/>
      <c r="G1606" s="126"/>
      <c r="H1606" s="126"/>
      <c r="I1606" s="126" t="str">
        <f t="shared" si="443"/>
        <v/>
      </c>
      <c r="J1606" s="126" t="str">
        <f t="shared" si="442"/>
        <v/>
      </c>
    </row>
    <row r="1607" spans="1:10" s="3" customFormat="1" ht="12.75">
      <c r="A1607" s="47" t="s">
        <v>214</v>
      </c>
      <c r="B1607" s="50" t="s">
        <v>242</v>
      </c>
      <c r="C1607" s="123">
        <f>SUM(C1609:C1614)</f>
        <v>5828743</v>
      </c>
      <c r="D1607" s="123">
        <f>SUM(D1609:D1614)</f>
        <v>0</v>
      </c>
      <c r="E1607" s="123">
        <f t="shared" ref="E1607:E1620" si="447">SUM(C1607:D1607)</f>
        <v>5828743</v>
      </c>
      <c r="F1607" s="123">
        <f>SUM(F1609:F1614)</f>
        <v>5802315.4900000012</v>
      </c>
      <c r="G1607" s="123">
        <f>SUM(G1609:G1614)</f>
        <v>0</v>
      </c>
      <c r="H1607" s="123">
        <f t="shared" ref="H1607:H1620" si="448">SUM(F1607:G1607)</f>
        <v>5802315.4900000012</v>
      </c>
      <c r="I1607" s="123">
        <f t="shared" si="443"/>
        <v>99.546600184636745</v>
      </c>
      <c r="J1607" s="123">
        <f t="shared" si="442"/>
        <v>99.546600184636745</v>
      </c>
    </row>
    <row r="1608" spans="1:10" s="3" customFormat="1">
      <c r="A1608" s="36" t="s">
        <v>244</v>
      </c>
      <c r="B1608" s="40"/>
      <c r="C1608" s="126">
        <f>SUM(C1609:C1613)</f>
        <v>5633743</v>
      </c>
      <c r="D1608" s="126">
        <f>SUM(D1609:D1610)</f>
        <v>0</v>
      </c>
      <c r="E1608" s="126">
        <f t="shared" si="447"/>
        <v>5633743</v>
      </c>
      <c r="F1608" s="126">
        <f>SUM(F1609:F1613)</f>
        <v>5608679.5500000007</v>
      </c>
      <c r="G1608" s="126">
        <f>SUM(G1609:G1610)</f>
        <v>0</v>
      </c>
      <c r="H1608" s="126">
        <f t="shared" si="448"/>
        <v>5608679.5500000007</v>
      </c>
      <c r="I1608" s="126">
        <f t="shared" si="443"/>
        <v>99.555119038976414</v>
      </c>
      <c r="J1608" s="126">
        <f t="shared" si="442"/>
        <v>99.555119038976414</v>
      </c>
    </row>
    <row r="1609" spans="1:10" s="3" customFormat="1">
      <c r="A1609" s="36" t="s">
        <v>152</v>
      </c>
      <c r="B1609" s="34" t="s">
        <v>390</v>
      </c>
      <c r="C1609" s="124">
        <v>3794743</v>
      </c>
      <c r="D1609" s="124"/>
      <c r="E1609" s="126">
        <f t="shared" si="447"/>
        <v>3794743</v>
      </c>
      <c r="F1609" s="124">
        <v>3770075.54</v>
      </c>
      <c r="G1609" s="124"/>
      <c r="H1609" s="126">
        <f t="shared" si="448"/>
        <v>3770075.54</v>
      </c>
      <c r="I1609" s="126">
        <f t="shared" si="443"/>
        <v>99.349957032663355</v>
      </c>
      <c r="J1609" s="126">
        <f t="shared" si="442"/>
        <v>99.349957032663355</v>
      </c>
    </row>
    <row r="1610" spans="1:10" s="3" customFormat="1">
      <c r="A1610" s="41" t="s">
        <v>141</v>
      </c>
      <c r="B1610" s="34" t="s">
        <v>416</v>
      </c>
      <c r="C1610" s="124">
        <v>620000</v>
      </c>
      <c r="D1610" s="124"/>
      <c r="E1610" s="126">
        <f t="shared" si="447"/>
        <v>620000</v>
      </c>
      <c r="F1610" s="124">
        <v>619605.36</v>
      </c>
      <c r="G1610" s="124"/>
      <c r="H1610" s="126">
        <f t="shared" si="448"/>
        <v>619605.36</v>
      </c>
      <c r="I1610" s="126">
        <f t="shared" si="443"/>
        <v>99.936348387096771</v>
      </c>
      <c r="J1610" s="126">
        <f t="shared" si="442"/>
        <v>99.936348387096771</v>
      </c>
    </row>
    <row r="1611" spans="1:10" s="3" customFormat="1">
      <c r="A1611" s="176" t="s">
        <v>339</v>
      </c>
      <c r="B1611" s="175" t="s">
        <v>389</v>
      </c>
      <c r="C1611" s="124">
        <v>812500</v>
      </c>
      <c r="D1611" s="124"/>
      <c r="E1611" s="126">
        <f t="shared" si="447"/>
        <v>812500</v>
      </c>
      <c r="F1611" s="124">
        <v>812500</v>
      </c>
      <c r="G1611" s="124"/>
      <c r="H1611" s="126">
        <f t="shared" si="448"/>
        <v>812500</v>
      </c>
      <c r="I1611" s="126">
        <f t="shared" si="443"/>
        <v>100</v>
      </c>
      <c r="J1611" s="126">
        <f t="shared" si="442"/>
        <v>100</v>
      </c>
    </row>
    <row r="1612" spans="1:10" s="3" customFormat="1">
      <c r="A1612" s="41" t="s">
        <v>619</v>
      </c>
      <c r="B1612" s="34" t="s">
        <v>618</v>
      </c>
      <c r="C1612" s="124">
        <v>53500</v>
      </c>
      <c r="D1612" s="124"/>
      <c r="E1612" s="126">
        <f t="shared" si="447"/>
        <v>53500</v>
      </c>
      <c r="F1612" s="124">
        <v>53500</v>
      </c>
      <c r="G1612" s="124"/>
      <c r="H1612" s="126">
        <f t="shared" si="448"/>
        <v>53500</v>
      </c>
      <c r="I1612" s="126">
        <f t="shared" si="443"/>
        <v>100</v>
      </c>
      <c r="J1612" s="126">
        <f t="shared" si="442"/>
        <v>100</v>
      </c>
    </row>
    <row r="1613" spans="1:10" s="3" customFormat="1">
      <c r="A1613" s="41" t="s">
        <v>346</v>
      </c>
      <c r="B1613" s="175" t="s">
        <v>123</v>
      </c>
      <c r="C1613" s="124">
        <v>353000</v>
      </c>
      <c r="D1613" s="124"/>
      <c r="E1613" s="126">
        <f t="shared" si="447"/>
        <v>353000</v>
      </c>
      <c r="F1613" s="124">
        <v>352998.65</v>
      </c>
      <c r="G1613" s="124"/>
      <c r="H1613" s="126">
        <f t="shared" si="448"/>
        <v>352998.65</v>
      </c>
      <c r="I1613" s="126">
        <f t="shared" si="443"/>
        <v>99.999617563739378</v>
      </c>
      <c r="J1613" s="126">
        <f t="shared" si="442"/>
        <v>99.999617563739378</v>
      </c>
    </row>
    <row r="1614" spans="1:10" s="3" customFormat="1">
      <c r="A1614" s="41" t="s">
        <v>763</v>
      </c>
      <c r="B1614" s="34" t="s">
        <v>124</v>
      </c>
      <c r="C1614" s="124">
        <v>195000</v>
      </c>
      <c r="D1614" s="124"/>
      <c r="E1614" s="126">
        <f t="shared" si="447"/>
        <v>195000</v>
      </c>
      <c r="F1614" s="124">
        <v>193635.94</v>
      </c>
      <c r="G1614" s="124"/>
      <c r="H1614" s="126">
        <f t="shared" si="448"/>
        <v>193635.94</v>
      </c>
      <c r="I1614" s="126">
        <f t="shared" si="443"/>
        <v>99.30048205128206</v>
      </c>
      <c r="J1614" s="126">
        <f t="shared" si="442"/>
        <v>99.30048205128206</v>
      </c>
    </row>
    <row r="1615" spans="1:10" s="3" customFormat="1" ht="6" customHeight="1">
      <c r="A1615" s="36"/>
      <c r="B1615" s="34"/>
      <c r="C1615" s="126"/>
      <c r="D1615" s="126"/>
      <c r="E1615" s="126">
        <f t="shared" si="447"/>
        <v>0</v>
      </c>
      <c r="F1615" s="126"/>
      <c r="G1615" s="126"/>
      <c r="H1615" s="126">
        <f t="shared" si="448"/>
        <v>0</v>
      </c>
      <c r="I1615" s="126" t="str">
        <f t="shared" si="443"/>
        <v/>
      </c>
      <c r="J1615" s="126" t="str">
        <f t="shared" si="442"/>
        <v/>
      </c>
    </row>
    <row r="1616" spans="1:10" s="3" customFormat="1" ht="12.75">
      <c r="A1616" s="47" t="s">
        <v>215</v>
      </c>
      <c r="B1616" s="50" t="s">
        <v>242</v>
      </c>
      <c r="C1616" s="123">
        <f>SUM(C1618:C1621)</f>
        <v>2284750</v>
      </c>
      <c r="D1616" s="123">
        <f>SUM(D1618:D1619)</f>
        <v>0</v>
      </c>
      <c r="E1616" s="123">
        <f t="shared" si="447"/>
        <v>2284750</v>
      </c>
      <c r="F1616" s="123">
        <f>SUM(F1618:F1621)</f>
        <v>2244860.4800000004</v>
      </c>
      <c r="G1616" s="123">
        <f>SUM(G1618:G1619)</f>
        <v>0</v>
      </c>
      <c r="H1616" s="123">
        <f t="shared" si="448"/>
        <v>2244860.4800000004</v>
      </c>
      <c r="I1616" s="123">
        <f t="shared" si="443"/>
        <v>98.254096947149591</v>
      </c>
      <c r="J1616" s="123">
        <f t="shared" si="442"/>
        <v>98.254096947149591</v>
      </c>
    </row>
    <row r="1617" spans="1:10" s="3" customFormat="1" hidden="1">
      <c r="A1617" s="36" t="s">
        <v>244</v>
      </c>
      <c r="B1617" s="111"/>
      <c r="C1617" s="124">
        <f>SUM(C1618:C1621)</f>
        <v>2284750</v>
      </c>
      <c r="D1617" s="125"/>
      <c r="E1617" s="126">
        <f t="shared" si="447"/>
        <v>2284750</v>
      </c>
      <c r="F1617" s="124">
        <f>SUM(F1618:F1621)</f>
        <v>2244860.4800000004</v>
      </c>
      <c r="G1617" s="125"/>
      <c r="H1617" s="126">
        <f t="shared" si="448"/>
        <v>2244860.4800000004</v>
      </c>
      <c r="I1617" s="126">
        <f t="shared" si="443"/>
        <v>98.254096947149591</v>
      </c>
      <c r="J1617" s="126">
        <f t="shared" si="442"/>
        <v>98.254096947149591</v>
      </c>
    </row>
    <row r="1618" spans="1:10" s="3" customFormat="1">
      <c r="A1618" s="36" t="s">
        <v>152</v>
      </c>
      <c r="B1618" s="34" t="s">
        <v>390</v>
      </c>
      <c r="C1618" s="124">
        <v>2131930</v>
      </c>
      <c r="D1618" s="124"/>
      <c r="E1618" s="126">
        <f t="shared" si="447"/>
        <v>2131930</v>
      </c>
      <c r="F1618" s="124">
        <v>2092040.57</v>
      </c>
      <c r="G1618" s="124"/>
      <c r="H1618" s="126">
        <f t="shared" si="448"/>
        <v>2092040.57</v>
      </c>
      <c r="I1618" s="126">
        <f t="shared" si="443"/>
        <v>98.128952170099396</v>
      </c>
      <c r="J1618" s="126">
        <f t="shared" si="442"/>
        <v>98.128952170099396</v>
      </c>
    </row>
    <row r="1619" spans="1:10" s="3" customFormat="1">
      <c r="A1619" s="41" t="s">
        <v>813</v>
      </c>
      <c r="B1619" s="34" t="s">
        <v>416</v>
      </c>
      <c r="C1619" s="124">
        <v>145820</v>
      </c>
      <c r="D1619" s="124"/>
      <c r="E1619" s="126">
        <f t="shared" si="447"/>
        <v>145820</v>
      </c>
      <c r="F1619" s="124">
        <v>145820</v>
      </c>
      <c r="G1619" s="124"/>
      <c r="H1619" s="126">
        <f t="shared" si="448"/>
        <v>145820</v>
      </c>
      <c r="I1619" s="126">
        <f t="shared" si="443"/>
        <v>100</v>
      </c>
      <c r="J1619" s="126">
        <f t="shared" si="442"/>
        <v>100</v>
      </c>
    </row>
    <row r="1620" spans="1:10" s="3" customFormat="1">
      <c r="A1620" s="41" t="s">
        <v>619</v>
      </c>
      <c r="B1620" s="34" t="s">
        <v>618</v>
      </c>
      <c r="C1620" s="124">
        <v>7000</v>
      </c>
      <c r="D1620" s="124"/>
      <c r="E1620" s="126">
        <f t="shared" si="447"/>
        <v>7000</v>
      </c>
      <c r="F1620" s="124">
        <v>6999.91</v>
      </c>
      <c r="G1620" s="124"/>
      <c r="H1620" s="126">
        <f t="shared" si="448"/>
        <v>6999.91</v>
      </c>
      <c r="I1620" s="126">
        <f t="shared" si="443"/>
        <v>99.998714285714286</v>
      </c>
      <c r="J1620" s="126">
        <f t="shared" si="442"/>
        <v>99.998714285714286</v>
      </c>
    </row>
    <row r="1621" spans="1:10" s="3" customFormat="1" ht="6" customHeight="1">
      <c r="A1621" s="36"/>
      <c r="B1621" s="42"/>
      <c r="C1621" s="126"/>
      <c r="D1621" s="126"/>
      <c r="E1621" s="126"/>
      <c r="F1621" s="126"/>
      <c r="G1621" s="126"/>
      <c r="H1621" s="126"/>
      <c r="I1621" s="126" t="str">
        <f t="shared" si="443"/>
        <v/>
      </c>
      <c r="J1621" s="126" t="str">
        <f t="shared" si="442"/>
        <v/>
      </c>
    </row>
    <row r="1622" spans="1:10" s="3" customFormat="1" ht="12.75">
      <c r="A1622" s="47" t="s">
        <v>407</v>
      </c>
      <c r="B1622" s="50" t="s">
        <v>242</v>
      </c>
      <c r="C1622" s="141">
        <f>SUM(C1624:C1627)</f>
        <v>2327015</v>
      </c>
      <c r="D1622" s="141">
        <f>SUM(D1624:D1627)</f>
        <v>0</v>
      </c>
      <c r="E1622" s="141">
        <f t="shared" ref="E1622:E1627" si="449">SUM(C1622:D1622)</f>
        <v>2327015</v>
      </c>
      <c r="F1622" s="141">
        <f>SUM(F1624:F1627)</f>
        <v>2317043.0499999998</v>
      </c>
      <c r="G1622" s="141">
        <f>SUM(G1624:G1627)</f>
        <v>0</v>
      </c>
      <c r="H1622" s="141">
        <f t="shared" ref="H1622:H1627" si="450">SUM(F1622:G1622)</f>
        <v>2317043.0499999998</v>
      </c>
      <c r="I1622" s="141">
        <f t="shared" si="443"/>
        <v>99.571470317123001</v>
      </c>
      <c r="J1622" s="141">
        <f t="shared" si="442"/>
        <v>99.571470317123001</v>
      </c>
    </row>
    <row r="1623" spans="1:10" s="3" customFormat="1" hidden="1">
      <c r="A1623" s="54" t="s">
        <v>244</v>
      </c>
      <c r="B1623" s="111"/>
      <c r="C1623" s="142">
        <f>SUM(C1624:C1627)</f>
        <v>2327015</v>
      </c>
      <c r="D1623" s="143"/>
      <c r="E1623" s="126">
        <f t="shared" si="449"/>
        <v>2327015</v>
      </c>
      <c r="F1623" s="143">
        <f>SUM(F1624:F1627)</f>
        <v>2317043.0499999998</v>
      </c>
      <c r="G1623" s="143"/>
      <c r="H1623" s="126">
        <f t="shared" si="450"/>
        <v>2317043.0499999998</v>
      </c>
      <c r="I1623" s="126">
        <f t="shared" si="443"/>
        <v>99.571470317123001</v>
      </c>
      <c r="J1623" s="126">
        <f t="shared" si="442"/>
        <v>99.571470317123001</v>
      </c>
    </row>
    <row r="1624" spans="1:10" s="3" customFormat="1" ht="12.75" customHeight="1">
      <c r="A1624" s="36" t="s">
        <v>152</v>
      </c>
      <c r="B1624" s="34" t="s">
        <v>390</v>
      </c>
      <c r="C1624" s="124">
        <v>1962115</v>
      </c>
      <c r="D1624" s="142"/>
      <c r="E1624" s="126">
        <f t="shared" si="449"/>
        <v>1962115</v>
      </c>
      <c r="F1624" s="142">
        <v>1952149.34</v>
      </c>
      <c r="G1624" s="142"/>
      <c r="H1624" s="126">
        <f t="shared" si="450"/>
        <v>1952149.34</v>
      </c>
      <c r="I1624" s="126">
        <f t="shared" si="443"/>
        <v>99.492096029029909</v>
      </c>
      <c r="J1624" s="126">
        <f t="shared" si="442"/>
        <v>99.492096029029909</v>
      </c>
    </row>
    <row r="1625" spans="1:10" s="3" customFormat="1" ht="12.75" customHeight="1">
      <c r="A1625" s="176" t="s">
        <v>339</v>
      </c>
      <c r="B1625" s="175" t="s">
        <v>389</v>
      </c>
      <c r="C1625" s="124">
        <v>165000</v>
      </c>
      <c r="D1625" s="142"/>
      <c r="E1625" s="126">
        <f t="shared" si="449"/>
        <v>165000</v>
      </c>
      <c r="F1625" s="142">
        <v>165000</v>
      </c>
      <c r="G1625" s="142"/>
      <c r="H1625" s="126">
        <f t="shared" si="450"/>
        <v>165000</v>
      </c>
      <c r="I1625" s="126">
        <f t="shared" si="443"/>
        <v>100</v>
      </c>
      <c r="J1625" s="126">
        <f t="shared" si="442"/>
        <v>100</v>
      </c>
    </row>
    <row r="1626" spans="1:10" s="3" customFormat="1" ht="12.75" customHeight="1">
      <c r="A1626" s="176" t="s">
        <v>330</v>
      </c>
      <c r="B1626" s="175" t="s">
        <v>388</v>
      </c>
      <c r="C1626" s="124">
        <v>89900</v>
      </c>
      <c r="D1626" s="142"/>
      <c r="E1626" s="126">
        <f t="shared" si="449"/>
        <v>89900</v>
      </c>
      <c r="F1626" s="142">
        <v>89900</v>
      </c>
      <c r="G1626" s="142"/>
      <c r="H1626" s="126">
        <f t="shared" si="450"/>
        <v>89900</v>
      </c>
      <c r="I1626" s="126">
        <f t="shared" si="443"/>
        <v>100</v>
      </c>
      <c r="J1626" s="126">
        <f t="shared" si="442"/>
        <v>100</v>
      </c>
    </row>
    <row r="1627" spans="1:10" s="3" customFormat="1" ht="12.75" customHeight="1">
      <c r="A1627" s="36" t="s">
        <v>619</v>
      </c>
      <c r="B1627" s="34" t="s">
        <v>618</v>
      </c>
      <c r="C1627" s="124">
        <v>110000</v>
      </c>
      <c r="D1627" s="126"/>
      <c r="E1627" s="126">
        <f t="shared" si="449"/>
        <v>110000</v>
      </c>
      <c r="F1627" s="126">
        <v>109993.71</v>
      </c>
      <c r="G1627" s="126"/>
      <c r="H1627" s="126">
        <f t="shared" si="450"/>
        <v>109993.71</v>
      </c>
      <c r="I1627" s="126">
        <f t="shared" si="443"/>
        <v>99.994281818181832</v>
      </c>
      <c r="J1627" s="126">
        <f t="shared" si="442"/>
        <v>99.994281818181832</v>
      </c>
    </row>
    <row r="1628" spans="1:10" s="3" customFormat="1" ht="5.25" customHeight="1">
      <c r="A1628" s="36"/>
      <c r="B1628" s="34"/>
      <c r="C1628" s="126"/>
      <c r="D1628" s="126"/>
      <c r="E1628" s="126"/>
      <c r="F1628" s="126"/>
      <c r="G1628" s="126"/>
      <c r="H1628" s="126"/>
      <c r="I1628" s="126" t="str">
        <f t="shared" si="443"/>
        <v/>
      </c>
      <c r="J1628" s="126" t="str">
        <f t="shared" si="442"/>
        <v/>
      </c>
    </row>
    <row r="1629" spans="1:10" s="3" customFormat="1" ht="12.75">
      <c r="A1629" s="47" t="s">
        <v>412</v>
      </c>
      <c r="B1629" s="50" t="s">
        <v>242</v>
      </c>
      <c r="C1629" s="123">
        <f>SUM(C1631:C1633)</f>
        <v>2481220</v>
      </c>
      <c r="D1629" s="123">
        <f>SUM(D1631:D1633)</f>
        <v>0</v>
      </c>
      <c r="E1629" s="123">
        <f>SUM(C1629:D1629)</f>
        <v>2481220</v>
      </c>
      <c r="F1629" s="123">
        <f>SUM(F1631:F1633)</f>
        <v>2448341.31</v>
      </c>
      <c r="G1629" s="123">
        <f>SUM(G1631:G1633)</f>
        <v>0</v>
      </c>
      <c r="H1629" s="123">
        <f t="shared" ref="H1629:H1645" si="451">SUM(F1629:G1629)</f>
        <v>2448341.31</v>
      </c>
      <c r="I1629" s="123">
        <f t="shared" si="443"/>
        <v>98.674898235545413</v>
      </c>
      <c r="J1629" s="123">
        <f t="shared" si="442"/>
        <v>98.674898235545413</v>
      </c>
    </row>
    <row r="1630" spans="1:10" s="3" customFormat="1" hidden="1">
      <c r="A1630" s="54" t="s">
        <v>244</v>
      </c>
      <c r="B1630" s="111"/>
      <c r="C1630" s="124">
        <f>SUM(C1631:C1633)</f>
        <v>2481220</v>
      </c>
      <c r="D1630" s="293"/>
      <c r="E1630" s="142">
        <f>SUM(C1630:D1630)</f>
        <v>2481220</v>
      </c>
      <c r="F1630" s="124">
        <f>SUM(F1631:F1633)</f>
        <v>2448341.31</v>
      </c>
      <c r="G1630" s="293"/>
      <c r="H1630" s="142">
        <f t="shared" si="451"/>
        <v>2448341.31</v>
      </c>
      <c r="I1630" s="142">
        <f t="shared" si="443"/>
        <v>98.674898235545413</v>
      </c>
      <c r="J1630" s="142">
        <f t="shared" si="442"/>
        <v>98.674898235545413</v>
      </c>
    </row>
    <row r="1631" spans="1:10" s="3" customFormat="1">
      <c r="A1631" s="36" t="s">
        <v>152</v>
      </c>
      <c r="B1631" s="34" t="s">
        <v>390</v>
      </c>
      <c r="C1631" s="124">
        <v>2288920</v>
      </c>
      <c r="D1631" s="124"/>
      <c r="E1631" s="142">
        <f>SUM(C1631:D1631)</f>
        <v>2288920</v>
      </c>
      <c r="F1631" s="124">
        <v>2261886.88</v>
      </c>
      <c r="G1631" s="124"/>
      <c r="H1631" s="142">
        <f t="shared" si="451"/>
        <v>2261886.88</v>
      </c>
      <c r="I1631" s="142">
        <f t="shared" si="443"/>
        <v>98.818957412229352</v>
      </c>
      <c r="J1631" s="142">
        <f t="shared" si="442"/>
        <v>98.818957412229352</v>
      </c>
    </row>
    <row r="1632" spans="1:10" s="3" customFormat="1">
      <c r="A1632" s="36" t="s">
        <v>619</v>
      </c>
      <c r="B1632" s="34" t="s">
        <v>618</v>
      </c>
      <c r="C1632" s="124">
        <v>166800</v>
      </c>
      <c r="D1632" s="124"/>
      <c r="E1632" s="126">
        <f>SUM(C1632:D1632)</f>
        <v>166800</v>
      </c>
      <c r="F1632" s="124">
        <v>162270.23000000001</v>
      </c>
      <c r="G1632" s="124"/>
      <c r="H1632" s="126">
        <f t="shared" si="451"/>
        <v>162270.23000000001</v>
      </c>
      <c r="I1632" s="126">
        <f t="shared" si="443"/>
        <v>97.284310551558761</v>
      </c>
      <c r="J1632" s="126">
        <f t="shared" si="442"/>
        <v>97.284310551558761</v>
      </c>
    </row>
    <row r="1633" spans="1:10" s="3" customFormat="1">
      <c r="A1633" s="315" t="s">
        <v>346</v>
      </c>
      <c r="B1633" s="222" t="s">
        <v>123</v>
      </c>
      <c r="C1633" s="318">
        <v>25500</v>
      </c>
      <c r="D1633" s="318"/>
      <c r="E1633" s="223">
        <f>SUM(C1633:D1633)</f>
        <v>25500</v>
      </c>
      <c r="F1633" s="318">
        <v>24184.2</v>
      </c>
      <c r="G1633" s="318"/>
      <c r="H1633" s="223">
        <f>SUM(F1633:G1633)</f>
        <v>24184.2</v>
      </c>
      <c r="I1633" s="223">
        <f t="shared" si="443"/>
        <v>94.84</v>
      </c>
      <c r="J1633" s="223">
        <f t="shared" ref="J1633:J1691" si="452">IF(E1633&lt;&gt;0,IF(H1633&lt;&gt;0,H1633/E1633*100,""),"")</f>
        <v>94.84</v>
      </c>
    </row>
    <row r="1634" spans="1:10" s="3" customFormat="1" ht="6" customHeight="1">
      <c r="A1634" s="36"/>
      <c r="B1634" s="34"/>
      <c r="C1634" s="126"/>
      <c r="D1634" s="126"/>
      <c r="E1634" s="143">
        <f t="shared" ref="E1634:E1646" si="453">SUM(C1634:D1634)</f>
        <v>0</v>
      </c>
      <c r="F1634" s="126"/>
      <c r="G1634" s="126"/>
      <c r="H1634" s="143">
        <f t="shared" si="451"/>
        <v>0</v>
      </c>
      <c r="I1634" s="143" t="str">
        <f t="shared" ref="I1634:I1692" si="454">IF(C1634&lt;&gt;0,IF(F1634&lt;&gt;0,F1634/C1634*100,""),"")</f>
        <v/>
      </c>
      <c r="J1634" s="143" t="str">
        <f t="shared" si="452"/>
        <v/>
      </c>
    </row>
    <row r="1635" spans="1:10" s="3" customFormat="1" ht="12.75">
      <c r="A1635" s="47" t="s">
        <v>409</v>
      </c>
      <c r="B1635" s="50" t="s">
        <v>242</v>
      </c>
      <c r="C1635" s="123">
        <f>SUM(C1637:C1642)</f>
        <v>4431375</v>
      </c>
      <c r="D1635" s="123">
        <f>SUM(D1637:D1642)</f>
        <v>0</v>
      </c>
      <c r="E1635" s="123">
        <f t="shared" si="453"/>
        <v>4431375</v>
      </c>
      <c r="F1635" s="123">
        <f>SUM(F1637:F1642)</f>
        <v>3956546.8699999996</v>
      </c>
      <c r="G1635" s="123">
        <f>SUM(G1637:G1642)</f>
        <v>0</v>
      </c>
      <c r="H1635" s="123">
        <f t="shared" si="451"/>
        <v>3956546.8699999996</v>
      </c>
      <c r="I1635" s="123">
        <f t="shared" si="454"/>
        <v>89.284857860144982</v>
      </c>
      <c r="J1635" s="123">
        <f t="shared" si="452"/>
        <v>89.284857860144982</v>
      </c>
    </row>
    <row r="1636" spans="1:10" s="3" customFormat="1">
      <c r="A1636" s="54" t="s">
        <v>244</v>
      </c>
      <c r="B1636" s="53"/>
      <c r="C1636" s="128">
        <f>SUM(C1637:C1641)</f>
        <v>2686375</v>
      </c>
      <c r="D1636" s="128">
        <f>SUM(D1637:D1641)</f>
        <v>0</v>
      </c>
      <c r="E1636" s="126">
        <f t="shared" si="453"/>
        <v>2686375</v>
      </c>
      <c r="F1636" s="128">
        <f>SUM(F1637:F1641)</f>
        <v>2655462.8899999997</v>
      </c>
      <c r="G1636" s="128">
        <f>SUM(G1637:G1641)</f>
        <v>0</v>
      </c>
      <c r="H1636" s="126">
        <f t="shared" si="451"/>
        <v>2655462.8899999997</v>
      </c>
      <c r="I1636" s="126">
        <f t="shared" si="454"/>
        <v>98.849300265227285</v>
      </c>
      <c r="J1636" s="126">
        <f t="shared" si="452"/>
        <v>98.849300265227285</v>
      </c>
    </row>
    <row r="1637" spans="1:10" s="3" customFormat="1">
      <c r="A1637" s="36" t="s">
        <v>152</v>
      </c>
      <c r="B1637" s="34" t="s">
        <v>390</v>
      </c>
      <c r="C1637" s="124">
        <v>2444805</v>
      </c>
      <c r="D1637" s="124"/>
      <c r="E1637" s="126">
        <f t="shared" si="453"/>
        <v>2444805</v>
      </c>
      <c r="F1637" s="124">
        <v>2420337.4900000002</v>
      </c>
      <c r="G1637" s="124"/>
      <c r="H1637" s="126">
        <f t="shared" si="451"/>
        <v>2420337.4900000002</v>
      </c>
      <c r="I1637" s="126">
        <f t="shared" si="454"/>
        <v>98.999204026497011</v>
      </c>
      <c r="J1637" s="126">
        <f t="shared" si="452"/>
        <v>98.999204026497011</v>
      </c>
    </row>
    <row r="1638" spans="1:10" s="3" customFormat="1">
      <c r="A1638" s="36" t="s">
        <v>339</v>
      </c>
      <c r="B1638" s="34" t="s">
        <v>389</v>
      </c>
      <c r="C1638" s="124">
        <v>470</v>
      </c>
      <c r="D1638" s="126"/>
      <c r="E1638" s="126">
        <f t="shared" si="453"/>
        <v>470</v>
      </c>
      <c r="F1638" s="126">
        <v>439.5</v>
      </c>
      <c r="G1638" s="126"/>
      <c r="H1638" s="126">
        <f>SUM(F1638:G1638)</f>
        <v>439.5</v>
      </c>
      <c r="I1638" s="126">
        <f t="shared" si="454"/>
        <v>93.510638297872333</v>
      </c>
      <c r="J1638" s="126">
        <f t="shared" si="452"/>
        <v>93.510638297872333</v>
      </c>
    </row>
    <row r="1639" spans="1:10" s="3" customFormat="1">
      <c r="A1639" s="176" t="s">
        <v>330</v>
      </c>
      <c r="B1639" s="175" t="s">
        <v>388</v>
      </c>
      <c r="C1639" s="124">
        <v>76700</v>
      </c>
      <c r="D1639" s="126"/>
      <c r="E1639" s="126">
        <f t="shared" si="453"/>
        <v>76700</v>
      </c>
      <c r="F1639" s="126">
        <v>75525.03</v>
      </c>
      <c r="G1639" s="126"/>
      <c r="H1639" s="126">
        <f t="shared" si="451"/>
        <v>75525.03</v>
      </c>
      <c r="I1639" s="126">
        <f t="shared" si="454"/>
        <v>98.468096479791384</v>
      </c>
      <c r="J1639" s="126">
        <f t="shared" si="452"/>
        <v>98.468096479791384</v>
      </c>
    </row>
    <row r="1640" spans="1:10" s="3" customFormat="1">
      <c r="A1640" s="36" t="s">
        <v>619</v>
      </c>
      <c r="B1640" s="34" t="s">
        <v>618</v>
      </c>
      <c r="C1640" s="124">
        <f>58000+75000</f>
        <v>133000</v>
      </c>
      <c r="D1640" s="126"/>
      <c r="E1640" s="126">
        <f>SUM(C1640:D1640)</f>
        <v>133000</v>
      </c>
      <c r="F1640" s="126">
        <v>131662.35999999999</v>
      </c>
      <c r="G1640" s="126"/>
      <c r="H1640" s="126">
        <f>SUM(F1640:G1640)</f>
        <v>131662.35999999999</v>
      </c>
      <c r="I1640" s="126">
        <f t="shared" si="454"/>
        <v>98.994255639097744</v>
      </c>
      <c r="J1640" s="126">
        <f t="shared" si="452"/>
        <v>98.994255639097744</v>
      </c>
    </row>
    <row r="1641" spans="1:10" s="3" customFormat="1">
      <c r="A1641" s="36" t="s">
        <v>346</v>
      </c>
      <c r="B1641" s="34" t="s">
        <v>123</v>
      </c>
      <c r="C1641" s="124">
        <v>31400</v>
      </c>
      <c r="D1641" s="126"/>
      <c r="E1641" s="126">
        <f t="shared" si="453"/>
        <v>31400</v>
      </c>
      <c r="F1641" s="126">
        <v>27498.51</v>
      </c>
      <c r="G1641" s="126"/>
      <c r="H1641" s="126">
        <f t="shared" si="451"/>
        <v>27498.51</v>
      </c>
      <c r="I1641" s="126">
        <f t="shared" si="454"/>
        <v>87.574872611464954</v>
      </c>
      <c r="J1641" s="126">
        <f t="shared" si="452"/>
        <v>87.574872611464954</v>
      </c>
    </row>
    <row r="1642" spans="1:10" s="3" customFormat="1">
      <c r="A1642" s="36" t="s">
        <v>763</v>
      </c>
      <c r="B1642" s="34" t="s">
        <v>124</v>
      </c>
      <c r="C1642" s="124">
        <v>1745000</v>
      </c>
      <c r="D1642" s="126"/>
      <c r="E1642" s="126">
        <f t="shared" si="453"/>
        <v>1745000</v>
      </c>
      <c r="F1642" s="126">
        <v>1301083.98</v>
      </c>
      <c r="G1642" s="126"/>
      <c r="H1642" s="126">
        <f t="shared" si="451"/>
        <v>1301083.98</v>
      </c>
      <c r="I1642" s="126">
        <f t="shared" si="454"/>
        <v>74.560686532951294</v>
      </c>
      <c r="J1642" s="126">
        <f t="shared" si="452"/>
        <v>74.560686532951294</v>
      </c>
    </row>
    <row r="1643" spans="1:10" s="3" customFormat="1" ht="6" customHeight="1">
      <c r="A1643" s="36"/>
      <c r="B1643" s="42"/>
      <c r="C1643" s="126"/>
      <c r="D1643" s="126"/>
      <c r="E1643" s="126">
        <f t="shared" si="453"/>
        <v>0</v>
      </c>
      <c r="F1643" s="126"/>
      <c r="G1643" s="126"/>
      <c r="H1643" s="126">
        <f t="shared" si="451"/>
        <v>0</v>
      </c>
      <c r="I1643" s="126" t="str">
        <f t="shared" si="454"/>
        <v/>
      </c>
      <c r="J1643" s="126" t="str">
        <f t="shared" si="452"/>
        <v/>
      </c>
    </row>
    <row r="1644" spans="1:10" s="3" customFormat="1" ht="12.75">
      <c r="A1644" s="47" t="s">
        <v>410</v>
      </c>
      <c r="B1644" s="50" t="s">
        <v>242</v>
      </c>
      <c r="C1644" s="123">
        <f>SUM(C1646:C1648)</f>
        <v>1778205</v>
      </c>
      <c r="D1644" s="123">
        <f>SUM(D1646:D1648)</f>
        <v>0</v>
      </c>
      <c r="E1644" s="123">
        <f t="shared" si="453"/>
        <v>1778205</v>
      </c>
      <c r="F1644" s="123">
        <f>SUM(F1646:F1648)</f>
        <v>1738068.75</v>
      </c>
      <c r="G1644" s="123">
        <f>SUM(G1646:G1648)</f>
        <v>0</v>
      </c>
      <c r="H1644" s="123">
        <f t="shared" si="451"/>
        <v>1738068.75</v>
      </c>
      <c r="I1644" s="123">
        <f t="shared" si="454"/>
        <v>97.74287835204602</v>
      </c>
      <c r="J1644" s="123">
        <f t="shared" si="452"/>
        <v>97.74287835204602</v>
      </c>
    </row>
    <row r="1645" spans="1:10" s="3" customFormat="1" hidden="1">
      <c r="A1645" s="54" t="s">
        <v>244</v>
      </c>
      <c r="B1645" s="111"/>
      <c r="C1645" s="124">
        <f>SUM(C1646:C1648)</f>
        <v>1778205</v>
      </c>
      <c r="D1645" s="125"/>
      <c r="E1645" s="126">
        <f t="shared" si="453"/>
        <v>1778205</v>
      </c>
      <c r="F1645" s="124">
        <f>SUM(F1646:F1648)</f>
        <v>1738068.75</v>
      </c>
      <c r="G1645" s="125"/>
      <c r="H1645" s="126">
        <f t="shared" si="451"/>
        <v>1738068.75</v>
      </c>
      <c r="I1645" s="126">
        <f t="shared" si="454"/>
        <v>97.74287835204602</v>
      </c>
      <c r="J1645" s="126">
        <f t="shared" si="452"/>
        <v>97.74287835204602</v>
      </c>
    </row>
    <row r="1646" spans="1:10" s="3" customFormat="1">
      <c r="A1646" s="36" t="s">
        <v>152</v>
      </c>
      <c r="B1646" s="34" t="s">
        <v>390</v>
      </c>
      <c r="C1646" s="124">
        <v>1716205</v>
      </c>
      <c r="D1646" s="124"/>
      <c r="E1646" s="126">
        <f t="shared" si="453"/>
        <v>1716205</v>
      </c>
      <c r="F1646" s="124">
        <v>1680663.21</v>
      </c>
      <c r="G1646" s="124"/>
      <c r="H1646" s="126">
        <f t="shared" ref="H1646:H1651" si="455">SUM(F1646:G1646)</f>
        <v>1680663.21</v>
      </c>
      <c r="I1646" s="126">
        <f t="shared" si="454"/>
        <v>97.929047520546789</v>
      </c>
      <c r="J1646" s="126">
        <f t="shared" si="452"/>
        <v>97.929047520546789</v>
      </c>
    </row>
    <row r="1647" spans="1:10" s="3" customFormat="1">
      <c r="A1647" s="36" t="s">
        <v>619</v>
      </c>
      <c r="B1647" s="34" t="s">
        <v>618</v>
      </c>
      <c r="C1647" s="124">
        <v>56000</v>
      </c>
      <c r="D1647" s="126"/>
      <c r="E1647" s="126">
        <f t="shared" ref="E1647:E1662" si="456">SUM(C1647:D1647)</f>
        <v>56000</v>
      </c>
      <c r="F1647" s="126">
        <v>51427.44</v>
      </c>
      <c r="G1647" s="126"/>
      <c r="H1647" s="126">
        <f t="shared" si="455"/>
        <v>51427.44</v>
      </c>
      <c r="I1647" s="126">
        <f t="shared" si="454"/>
        <v>91.834714285714298</v>
      </c>
      <c r="J1647" s="126">
        <f t="shared" si="452"/>
        <v>91.834714285714298</v>
      </c>
    </row>
    <row r="1648" spans="1:10" s="3" customFormat="1">
      <c r="A1648" s="36" t="s">
        <v>346</v>
      </c>
      <c r="B1648" s="34" t="s">
        <v>123</v>
      </c>
      <c r="C1648" s="124">
        <v>6000</v>
      </c>
      <c r="D1648" s="126"/>
      <c r="E1648" s="126">
        <f t="shared" si="456"/>
        <v>6000</v>
      </c>
      <c r="F1648" s="126">
        <v>5978.1</v>
      </c>
      <c r="G1648" s="126"/>
      <c r="H1648" s="126">
        <f t="shared" si="455"/>
        <v>5978.1</v>
      </c>
      <c r="I1648" s="126">
        <f t="shared" si="454"/>
        <v>99.635000000000005</v>
      </c>
      <c r="J1648" s="126">
        <f t="shared" si="452"/>
        <v>99.635000000000005</v>
      </c>
    </row>
    <row r="1649" spans="1:10" s="3" customFormat="1" ht="6" customHeight="1">
      <c r="A1649" s="36"/>
      <c r="B1649" s="34"/>
      <c r="C1649" s="126"/>
      <c r="D1649" s="126"/>
      <c r="E1649" s="126">
        <f t="shared" si="456"/>
        <v>0</v>
      </c>
      <c r="F1649" s="126"/>
      <c r="G1649" s="126"/>
      <c r="H1649" s="126">
        <f t="shared" si="455"/>
        <v>0</v>
      </c>
      <c r="I1649" s="126" t="str">
        <f t="shared" si="454"/>
        <v/>
      </c>
      <c r="J1649" s="126" t="str">
        <f t="shared" si="452"/>
        <v/>
      </c>
    </row>
    <row r="1650" spans="1:10" s="3" customFormat="1" ht="12.75">
      <c r="A1650" s="47" t="s">
        <v>408</v>
      </c>
      <c r="B1650" s="50" t="s">
        <v>242</v>
      </c>
      <c r="C1650" s="123">
        <f>SUM(C1652:C1656)</f>
        <v>3841983</v>
      </c>
      <c r="D1650" s="123">
        <f>SUM(D1652:D1656)</f>
        <v>0</v>
      </c>
      <c r="E1650" s="123">
        <f t="shared" si="456"/>
        <v>3841983</v>
      </c>
      <c r="F1650" s="123">
        <f>SUM(F1652:F1656)</f>
        <v>3737270.2800000003</v>
      </c>
      <c r="G1650" s="123">
        <f>SUM(G1652:G1656)</f>
        <v>0</v>
      </c>
      <c r="H1650" s="123">
        <f t="shared" si="455"/>
        <v>3737270.2800000003</v>
      </c>
      <c r="I1650" s="123">
        <f t="shared" si="454"/>
        <v>97.274513708155411</v>
      </c>
      <c r="J1650" s="123">
        <f t="shared" si="452"/>
        <v>97.274513708155411</v>
      </c>
    </row>
    <row r="1651" spans="1:10" s="3" customFormat="1">
      <c r="A1651" s="54" t="s">
        <v>244</v>
      </c>
      <c r="B1651" s="111"/>
      <c r="C1651" s="126">
        <f>SUM(C1652:C1655)</f>
        <v>3776983</v>
      </c>
      <c r="D1651" s="125"/>
      <c r="E1651" s="126">
        <f t="shared" si="456"/>
        <v>3776983</v>
      </c>
      <c r="F1651" s="126">
        <f>SUM(F1652:F1655)</f>
        <v>3672999.5500000003</v>
      </c>
      <c r="G1651" s="125"/>
      <c r="H1651" s="126">
        <f t="shared" si="455"/>
        <v>3672999.5500000003</v>
      </c>
      <c r="I1651" s="126">
        <f t="shared" si="454"/>
        <v>97.246917711835096</v>
      </c>
      <c r="J1651" s="126">
        <f t="shared" si="452"/>
        <v>97.246917711835096</v>
      </c>
    </row>
    <row r="1652" spans="1:10" s="3" customFormat="1">
      <c r="A1652" s="36" t="s">
        <v>152</v>
      </c>
      <c r="B1652" s="34" t="s">
        <v>390</v>
      </c>
      <c r="C1652" s="124">
        <v>3263773</v>
      </c>
      <c r="D1652" s="124"/>
      <c r="E1652" s="126">
        <f t="shared" si="456"/>
        <v>3263773</v>
      </c>
      <c r="F1652" s="124">
        <v>3159808.7</v>
      </c>
      <c r="G1652" s="124"/>
      <c r="H1652" s="126">
        <f t="shared" ref="H1652:H1658" si="457">SUM(F1652:G1652)</f>
        <v>3159808.7</v>
      </c>
      <c r="I1652" s="126">
        <f t="shared" si="454"/>
        <v>96.814597706396867</v>
      </c>
      <c r="J1652" s="126">
        <f t="shared" si="452"/>
        <v>96.814597706396867</v>
      </c>
    </row>
    <row r="1653" spans="1:10" s="3" customFormat="1">
      <c r="A1653" s="36" t="s">
        <v>339</v>
      </c>
      <c r="B1653" s="34" t="s">
        <v>389</v>
      </c>
      <c r="C1653" s="124">
        <v>180000</v>
      </c>
      <c r="D1653" s="124"/>
      <c r="E1653" s="126">
        <f t="shared" si="456"/>
        <v>180000</v>
      </c>
      <c r="F1653" s="124">
        <v>179980.85</v>
      </c>
      <c r="G1653" s="124"/>
      <c r="H1653" s="126">
        <f>SUM(F1653:G1653)</f>
        <v>179980.85</v>
      </c>
      <c r="I1653" s="126">
        <f t="shared" si="454"/>
        <v>99.989361111111123</v>
      </c>
      <c r="J1653" s="126">
        <f t="shared" si="452"/>
        <v>99.989361111111123</v>
      </c>
    </row>
    <row r="1654" spans="1:10" s="3" customFormat="1">
      <c r="A1654" s="36" t="s">
        <v>619</v>
      </c>
      <c r="B1654" s="34" t="s">
        <v>618</v>
      </c>
      <c r="C1654" s="124">
        <f>173210+19000</f>
        <v>192210</v>
      </c>
      <c r="D1654" s="126"/>
      <c r="E1654" s="126">
        <f t="shared" si="456"/>
        <v>192210</v>
      </c>
      <c r="F1654" s="126">
        <v>192210</v>
      </c>
      <c r="G1654" s="126"/>
      <c r="H1654" s="126">
        <f>SUM(F1654:G1654)</f>
        <v>192210</v>
      </c>
      <c r="I1654" s="126">
        <f t="shared" si="454"/>
        <v>100</v>
      </c>
      <c r="J1654" s="126">
        <f t="shared" si="452"/>
        <v>100</v>
      </c>
    </row>
    <row r="1655" spans="1:10" s="3" customFormat="1" ht="11.25" customHeight="1">
      <c r="A1655" s="36" t="s">
        <v>346</v>
      </c>
      <c r="B1655" s="34" t="s">
        <v>123</v>
      </c>
      <c r="C1655" s="124">
        <v>141000</v>
      </c>
      <c r="D1655" s="126"/>
      <c r="E1655" s="126">
        <f t="shared" si="456"/>
        <v>141000</v>
      </c>
      <c r="F1655" s="126">
        <v>141000</v>
      </c>
      <c r="G1655" s="126"/>
      <c r="H1655" s="126">
        <f>SUM(F1655:G1655)</f>
        <v>141000</v>
      </c>
      <c r="I1655" s="126">
        <f t="shared" si="454"/>
        <v>100</v>
      </c>
      <c r="J1655" s="126">
        <f t="shared" si="452"/>
        <v>100</v>
      </c>
    </row>
    <row r="1656" spans="1:10" s="3" customFormat="1" ht="15" customHeight="1">
      <c r="A1656" s="36" t="s">
        <v>763</v>
      </c>
      <c r="B1656" s="34" t="s">
        <v>124</v>
      </c>
      <c r="C1656" s="124">
        <v>65000</v>
      </c>
      <c r="D1656" s="126"/>
      <c r="E1656" s="126">
        <f t="shared" si="456"/>
        <v>65000</v>
      </c>
      <c r="F1656" s="126">
        <v>64270.73</v>
      </c>
      <c r="G1656" s="126"/>
      <c r="H1656" s="126">
        <f>SUM(F1656:G1656)</f>
        <v>64270.73</v>
      </c>
      <c r="I1656" s="126">
        <f t="shared" si="454"/>
        <v>98.878046153846157</v>
      </c>
      <c r="J1656" s="126">
        <f t="shared" si="452"/>
        <v>98.878046153846157</v>
      </c>
    </row>
    <row r="1657" spans="1:10" s="3" customFormat="1" ht="6" customHeight="1">
      <c r="A1657" s="36"/>
      <c r="B1657" s="42"/>
      <c r="C1657" s="126"/>
      <c r="D1657" s="126"/>
      <c r="E1657" s="126">
        <f t="shared" si="456"/>
        <v>0</v>
      </c>
      <c r="F1657" s="126"/>
      <c r="G1657" s="126"/>
      <c r="H1657" s="126">
        <f t="shared" si="457"/>
        <v>0</v>
      </c>
      <c r="I1657" s="126" t="str">
        <f t="shared" si="454"/>
        <v/>
      </c>
      <c r="J1657" s="126" t="str">
        <f t="shared" si="452"/>
        <v/>
      </c>
    </row>
    <row r="1658" spans="1:10" s="3" customFormat="1" ht="12.75">
      <c r="A1658" s="47" t="s">
        <v>411</v>
      </c>
      <c r="B1658" s="50" t="s">
        <v>242</v>
      </c>
      <c r="C1658" s="141">
        <f>SUM(C1660:C1662)</f>
        <v>2173225</v>
      </c>
      <c r="D1658" s="141">
        <f>SUM(D1660:D1662)</f>
        <v>0</v>
      </c>
      <c r="E1658" s="141">
        <f t="shared" si="456"/>
        <v>2173225</v>
      </c>
      <c r="F1658" s="141">
        <f>SUM(F1660:F1662)</f>
        <v>2170558.2199999997</v>
      </c>
      <c r="G1658" s="141">
        <f>SUM(G1660:G1662)</f>
        <v>0</v>
      </c>
      <c r="H1658" s="141">
        <f t="shared" si="457"/>
        <v>2170558.2199999997</v>
      </c>
      <c r="I1658" s="141">
        <f t="shared" si="454"/>
        <v>99.87728928205776</v>
      </c>
      <c r="J1658" s="141">
        <f t="shared" si="452"/>
        <v>99.87728928205776</v>
      </c>
    </row>
    <row r="1659" spans="1:10" s="3" customFormat="1" hidden="1">
      <c r="A1659" s="54" t="s">
        <v>244</v>
      </c>
      <c r="B1659" s="111"/>
      <c r="C1659" s="142">
        <f>SUM(C1660:C1662)</f>
        <v>2173225</v>
      </c>
      <c r="D1659" s="143"/>
      <c r="E1659" s="126">
        <f t="shared" si="456"/>
        <v>2173225</v>
      </c>
      <c r="F1659" s="142">
        <f>SUM(F1660:F1662)</f>
        <v>2170558.2199999997</v>
      </c>
      <c r="G1659" s="143"/>
      <c r="H1659" s="126">
        <f>SUM(F1659:G1659)</f>
        <v>2170558.2199999997</v>
      </c>
      <c r="I1659" s="126">
        <f t="shared" si="454"/>
        <v>99.87728928205776</v>
      </c>
      <c r="J1659" s="126">
        <f t="shared" si="452"/>
        <v>99.87728928205776</v>
      </c>
    </row>
    <row r="1660" spans="1:10" s="3" customFormat="1">
      <c r="A1660" s="36" t="s">
        <v>152</v>
      </c>
      <c r="B1660" s="34" t="s">
        <v>390</v>
      </c>
      <c r="C1660" s="124">
        <v>1644725</v>
      </c>
      <c r="D1660" s="142"/>
      <c r="E1660" s="126">
        <f t="shared" si="456"/>
        <v>1644725</v>
      </c>
      <c r="F1660" s="142">
        <v>1642788.68</v>
      </c>
      <c r="G1660" s="142"/>
      <c r="H1660" s="126">
        <f>SUM(F1660:G1660)</f>
        <v>1642788.68</v>
      </c>
      <c r="I1660" s="126">
        <f t="shared" si="454"/>
        <v>99.882270896350448</v>
      </c>
      <c r="J1660" s="126">
        <f t="shared" si="452"/>
        <v>99.882270896350448</v>
      </c>
    </row>
    <row r="1661" spans="1:10" s="3" customFormat="1">
      <c r="A1661" s="176" t="s">
        <v>330</v>
      </c>
      <c r="B1661" s="175" t="s">
        <v>388</v>
      </c>
      <c r="C1661" s="124">
        <v>412300</v>
      </c>
      <c r="D1661" s="126"/>
      <c r="E1661" s="126">
        <f t="shared" si="456"/>
        <v>412300</v>
      </c>
      <c r="F1661" s="126">
        <v>412286.18</v>
      </c>
      <c r="G1661" s="126"/>
      <c r="H1661" s="126">
        <f>SUM(F1661:G1661)</f>
        <v>412286.18</v>
      </c>
      <c r="I1661" s="126">
        <f t="shared" si="454"/>
        <v>99.996648071792379</v>
      </c>
      <c r="J1661" s="126">
        <f t="shared" si="452"/>
        <v>99.996648071792379</v>
      </c>
    </row>
    <row r="1662" spans="1:10" s="3" customFormat="1">
      <c r="A1662" s="36" t="s">
        <v>619</v>
      </c>
      <c r="B1662" s="34" t="s">
        <v>618</v>
      </c>
      <c r="C1662" s="124">
        <v>116200</v>
      </c>
      <c r="D1662" s="126"/>
      <c r="E1662" s="126">
        <f t="shared" si="456"/>
        <v>116200</v>
      </c>
      <c r="F1662" s="126">
        <v>115483.36</v>
      </c>
      <c r="G1662" s="126"/>
      <c r="H1662" s="126">
        <f>SUM(F1662:G1662)</f>
        <v>115483.36</v>
      </c>
      <c r="I1662" s="126">
        <f t="shared" si="454"/>
        <v>99.383270223752149</v>
      </c>
      <c r="J1662" s="126">
        <f t="shared" si="452"/>
        <v>99.383270223752149</v>
      </c>
    </row>
    <row r="1663" spans="1:10" s="3" customFormat="1" ht="6" customHeight="1">
      <c r="A1663" s="36"/>
      <c r="B1663" s="34"/>
      <c r="C1663" s="126"/>
      <c r="D1663" s="126"/>
      <c r="E1663" s="126"/>
      <c r="F1663" s="126"/>
      <c r="G1663" s="126"/>
      <c r="H1663" s="126"/>
      <c r="I1663" s="126" t="str">
        <f t="shared" si="454"/>
        <v/>
      </c>
      <c r="J1663" s="126" t="str">
        <f t="shared" si="452"/>
        <v/>
      </c>
    </row>
    <row r="1664" spans="1:10" s="3" customFormat="1" ht="12.75">
      <c r="A1664" s="47" t="s">
        <v>406</v>
      </c>
      <c r="B1664" s="50" t="s">
        <v>242</v>
      </c>
      <c r="C1664" s="123">
        <f>SUM(C1666:C1670)</f>
        <v>3253192</v>
      </c>
      <c r="D1664" s="123">
        <f>SUM(D1666:D1671)</f>
        <v>0</v>
      </c>
      <c r="E1664" s="123">
        <f t="shared" ref="E1664:E1674" si="458">SUM(C1664:D1664)</f>
        <v>3253192</v>
      </c>
      <c r="F1664" s="123">
        <f>SUM(F1666:F1670)</f>
        <v>3239352.5700000003</v>
      </c>
      <c r="G1664" s="123">
        <f>SUM(G1666:G1671)</f>
        <v>0</v>
      </c>
      <c r="H1664" s="123">
        <f t="shared" ref="H1664:H1669" si="459">SUM(F1664:G1664)</f>
        <v>3239352.5700000003</v>
      </c>
      <c r="I1664" s="123">
        <f t="shared" si="454"/>
        <v>99.574589203465408</v>
      </c>
      <c r="J1664" s="123">
        <f t="shared" si="452"/>
        <v>99.574589203465408</v>
      </c>
    </row>
    <row r="1665" spans="1:10" s="3" customFormat="1" hidden="1">
      <c r="A1665" s="54" t="s">
        <v>244</v>
      </c>
      <c r="B1665" s="111"/>
      <c r="C1665" s="124">
        <f>SUM(C1666:C1670)</f>
        <v>3253192</v>
      </c>
      <c r="D1665" s="125"/>
      <c r="E1665" s="126">
        <f t="shared" si="458"/>
        <v>3253192</v>
      </c>
      <c r="F1665" s="124">
        <f>SUM(F1666:F1670)</f>
        <v>3239352.5700000003</v>
      </c>
      <c r="G1665" s="125"/>
      <c r="H1665" s="126">
        <f t="shared" si="459"/>
        <v>3239352.5700000003</v>
      </c>
      <c r="I1665" s="126">
        <f t="shared" si="454"/>
        <v>99.574589203465408</v>
      </c>
      <c r="J1665" s="126">
        <f t="shared" si="452"/>
        <v>99.574589203465408</v>
      </c>
    </row>
    <row r="1666" spans="1:10" s="3" customFormat="1">
      <c r="A1666" s="36" t="s">
        <v>152</v>
      </c>
      <c r="B1666" s="34" t="s">
        <v>390</v>
      </c>
      <c r="C1666" s="124">
        <v>1976865</v>
      </c>
      <c r="D1666" s="124"/>
      <c r="E1666" s="126">
        <f t="shared" si="458"/>
        <v>1976865</v>
      </c>
      <c r="F1666" s="124">
        <v>1974977.44</v>
      </c>
      <c r="G1666" s="124"/>
      <c r="H1666" s="126">
        <f t="shared" si="459"/>
        <v>1974977.44</v>
      </c>
      <c r="I1666" s="126">
        <f t="shared" si="454"/>
        <v>99.904517506253583</v>
      </c>
      <c r="J1666" s="126">
        <f t="shared" si="452"/>
        <v>99.904517506253583</v>
      </c>
    </row>
    <row r="1667" spans="1:10" s="3" customFormat="1">
      <c r="A1667" s="36" t="s">
        <v>339</v>
      </c>
      <c r="B1667" s="34" t="s">
        <v>389</v>
      </c>
      <c r="C1667" s="124">
        <v>25000</v>
      </c>
      <c r="D1667" s="124"/>
      <c r="E1667" s="126">
        <f>SUM(C1667:D1667)</f>
        <v>25000</v>
      </c>
      <c r="F1667" s="124">
        <v>25000</v>
      </c>
      <c r="G1667" s="124"/>
      <c r="H1667" s="126">
        <f>SUM(F1667:G1667)</f>
        <v>25000</v>
      </c>
      <c r="I1667" s="126">
        <f t="shared" si="454"/>
        <v>100</v>
      </c>
      <c r="J1667" s="126">
        <f t="shared" si="452"/>
        <v>100</v>
      </c>
    </row>
    <row r="1668" spans="1:10" s="3" customFormat="1">
      <c r="A1668" s="36" t="s">
        <v>330</v>
      </c>
      <c r="B1668" s="34" t="s">
        <v>388</v>
      </c>
      <c r="C1668" s="124">
        <v>808400</v>
      </c>
      <c r="D1668" s="124"/>
      <c r="E1668" s="126">
        <f>SUM(C1668:D1668)</f>
        <v>808400</v>
      </c>
      <c r="F1668" s="124">
        <v>807989.39</v>
      </c>
      <c r="G1668" s="124"/>
      <c r="H1668" s="126">
        <f>SUM(F1668:G1668)</f>
        <v>807989.39</v>
      </c>
      <c r="I1668" s="126">
        <f t="shared" si="454"/>
        <v>99.94920707570509</v>
      </c>
      <c r="J1668" s="126">
        <f t="shared" si="452"/>
        <v>99.94920707570509</v>
      </c>
    </row>
    <row r="1669" spans="1:10" s="3" customFormat="1">
      <c r="A1669" s="36" t="s">
        <v>619</v>
      </c>
      <c r="B1669" s="34" t="s">
        <v>618</v>
      </c>
      <c r="C1669" s="124">
        <v>90727</v>
      </c>
      <c r="D1669" s="124"/>
      <c r="E1669" s="126">
        <f t="shared" si="458"/>
        <v>90727</v>
      </c>
      <c r="F1669" s="124">
        <v>90471.62</v>
      </c>
      <c r="G1669" s="124"/>
      <c r="H1669" s="126">
        <f t="shared" si="459"/>
        <v>90471.62</v>
      </c>
      <c r="I1669" s="126">
        <f t="shared" si="454"/>
        <v>99.718518191938443</v>
      </c>
      <c r="J1669" s="126">
        <f t="shared" si="452"/>
        <v>99.718518191938443</v>
      </c>
    </row>
    <row r="1670" spans="1:10" s="3" customFormat="1">
      <c r="A1670" s="36" t="s">
        <v>346</v>
      </c>
      <c r="B1670" s="34" t="s">
        <v>123</v>
      </c>
      <c r="C1670" s="124">
        <v>352200</v>
      </c>
      <c r="D1670" s="126"/>
      <c r="E1670" s="126">
        <f t="shared" si="458"/>
        <v>352200</v>
      </c>
      <c r="F1670" s="126">
        <v>340914.12</v>
      </c>
      <c r="G1670" s="126"/>
      <c r="H1670" s="126">
        <f t="shared" ref="H1670:H1681" si="460">SUM(F1670:G1670)</f>
        <v>340914.12</v>
      </c>
      <c r="I1670" s="126">
        <f t="shared" si="454"/>
        <v>96.795604770017036</v>
      </c>
      <c r="J1670" s="126">
        <f t="shared" si="452"/>
        <v>96.795604770017036</v>
      </c>
    </row>
    <row r="1671" spans="1:10" s="3" customFormat="1" ht="6" customHeight="1">
      <c r="A1671" s="36"/>
      <c r="B1671" s="34"/>
      <c r="C1671" s="130"/>
      <c r="D1671" s="130"/>
      <c r="E1671" s="130">
        <f t="shared" si="458"/>
        <v>0</v>
      </c>
      <c r="F1671" s="130"/>
      <c r="G1671" s="130"/>
      <c r="H1671" s="130">
        <f t="shared" si="460"/>
        <v>0</v>
      </c>
      <c r="I1671" s="130" t="str">
        <f t="shared" si="454"/>
        <v/>
      </c>
      <c r="J1671" s="130" t="str">
        <f t="shared" si="452"/>
        <v/>
      </c>
    </row>
    <row r="1672" spans="1:10" s="3" customFormat="1" ht="12.75">
      <c r="A1672" s="47" t="s">
        <v>405</v>
      </c>
      <c r="B1672" s="50" t="s">
        <v>242</v>
      </c>
      <c r="C1672" s="247">
        <f>SUM(C1674:C1680)</f>
        <v>5856710</v>
      </c>
      <c r="D1672" s="247">
        <f>SUM(D1674:D1680)</f>
        <v>0</v>
      </c>
      <c r="E1672" s="247">
        <f t="shared" si="458"/>
        <v>5856710</v>
      </c>
      <c r="F1672" s="247">
        <f>SUM(F1674:F1680)</f>
        <v>5652708.4799999986</v>
      </c>
      <c r="G1672" s="247">
        <f>SUM(G1674:G1680)</f>
        <v>0</v>
      </c>
      <c r="H1672" s="247">
        <f t="shared" si="460"/>
        <v>5652708.4799999986</v>
      </c>
      <c r="I1672" s="247">
        <f t="shared" si="454"/>
        <v>96.516789801782892</v>
      </c>
      <c r="J1672" s="247">
        <f t="shared" si="452"/>
        <v>96.516789801782892</v>
      </c>
    </row>
    <row r="1673" spans="1:10" s="3" customFormat="1">
      <c r="A1673" s="54" t="s">
        <v>244</v>
      </c>
      <c r="B1673" s="53"/>
      <c r="C1673" s="128">
        <f>SUM(C1674:C1679)</f>
        <v>5727410</v>
      </c>
      <c r="D1673" s="128">
        <f>SUM(D1674:D1679)</f>
        <v>0</v>
      </c>
      <c r="E1673" s="126">
        <f t="shared" si="458"/>
        <v>5727410</v>
      </c>
      <c r="F1673" s="128">
        <f>SUM(F1674:F1679)</f>
        <v>5523423.5999999987</v>
      </c>
      <c r="G1673" s="128">
        <f>SUM(G1674:G1679)</f>
        <v>0</v>
      </c>
      <c r="H1673" s="126">
        <f t="shared" si="460"/>
        <v>5523423.5999999987</v>
      </c>
      <c r="I1673" s="126">
        <f t="shared" si="454"/>
        <v>96.438418063313065</v>
      </c>
      <c r="J1673" s="126">
        <f t="shared" si="452"/>
        <v>96.438418063313065</v>
      </c>
    </row>
    <row r="1674" spans="1:10" s="3" customFormat="1">
      <c r="A1674" s="36" t="s">
        <v>152</v>
      </c>
      <c r="B1674" s="34" t="s">
        <v>390</v>
      </c>
      <c r="C1674" s="124">
        <v>4679980</v>
      </c>
      <c r="D1674" s="124"/>
      <c r="E1674" s="126">
        <f t="shared" si="458"/>
        <v>4679980</v>
      </c>
      <c r="F1674" s="124">
        <v>4655913.05</v>
      </c>
      <c r="G1674" s="124"/>
      <c r="H1674" s="126">
        <f t="shared" si="460"/>
        <v>4655913.05</v>
      </c>
      <c r="I1674" s="126">
        <f t="shared" si="454"/>
        <v>99.485746733960397</v>
      </c>
      <c r="J1674" s="126">
        <f t="shared" si="452"/>
        <v>99.485746733960397</v>
      </c>
    </row>
    <row r="1675" spans="1:10" s="3" customFormat="1">
      <c r="A1675" s="36" t="s">
        <v>339</v>
      </c>
      <c r="B1675" s="34" t="s">
        <v>389</v>
      </c>
      <c r="C1675" s="124">
        <v>454150</v>
      </c>
      <c r="D1675" s="124"/>
      <c r="E1675" s="126">
        <f>SUM(C1675:D1675)</f>
        <v>454150</v>
      </c>
      <c r="F1675" s="124">
        <v>453840.18</v>
      </c>
      <c r="G1675" s="124"/>
      <c r="H1675" s="126">
        <f>SUM(F1675:G1675)</f>
        <v>453840.18</v>
      </c>
      <c r="I1675" s="126">
        <f t="shared" si="454"/>
        <v>99.931780248816466</v>
      </c>
      <c r="J1675" s="126">
        <f t="shared" si="452"/>
        <v>99.931780248816466</v>
      </c>
    </row>
    <row r="1676" spans="1:10" s="3" customFormat="1">
      <c r="A1676" s="36" t="s">
        <v>330</v>
      </c>
      <c r="B1676" s="34" t="s">
        <v>388</v>
      </c>
      <c r="C1676" s="124">
        <v>20000</v>
      </c>
      <c r="D1676" s="124"/>
      <c r="E1676" s="126">
        <f t="shared" ref="E1676:E1681" si="461">SUM(C1676:D1676)</f>
        <v>20000</v>
      </c>
      <c r="F1676" s="124">
        <v>19973.02</v>
      </c>
      <c r="G1676" s="124"/>
      <c r="H1676" s="126">
        <f t="shared" si="460"/>
        <v>19973.02</v>
      </c>
      <c r="I1676" s="126">
        <f t="shared" si="454"/>
        <v>99.865100000000012</v>
      </c>
      <c r="J1676" s="126">
        <f t="shared" si="452"/>
        <v>99.865100000000012</v>
      </c>
    </row>
    <row r="1677" spans="1:10" s="3" customFormat="1">
      <c r="A1677" s="176" t="s">
        <v>8</v>
      </c>
      <c r="B1677" s="175" t="s">
        <v>7</v>
      </c>
      <c r="C1677" s="124">
        <v>244780</v>
      </c>
      <c r="D1677" s="124"/>
      <c r="E1677" s="126">
        <f t="shared" si="461"/>
        <v>244780</v>
      </c>
      <c r="F1677" s="124">
        <v>69570.210000000006</v>
      </c>
      <c r="G1677" s="124"/>
      <c r="H1677" s="126">
        <f t="shared" si="460"/>
        <v>69570.210000000006</v>
      </c>
      <c r="I1677" s="126">
        <f t="shared" si="454"/>
        <v>28.421525451425772</v>
      </c>
      <c r="J1677" s="126">
        <f t="shared" si="452"/>
        <v>28.421525451425772</v>
      </c>
    </row>
    <row r="1678" spans="1:10" s="3" customFormat="1">
      <c r="A1678" s="36" t="s">
        <v>619</v>
      </c>
      <c r="B1678" s="34" t="s">
        <v>618</v>
      </c>
      <c r="C1678" s="124">
        <v>316500</v>
      </c>
      <c r="D1678" s="126"/>
      <c r="E1678" s="126">
        <f>SUM(C1678:D1678)</f>
        <v>316500</v>
      </c>
      <c r="F1678" s="126">
        <v>312127.14</v>
      </c>
      <c r="G1678" s="126"/>
      <c r="H1678" s="126">
        <f>SUM(F1678:G1678)</f>
        <v>312127.14</v>
      </c>
      <c r="I1678" s="126">
        <f t="shared" si="454"/>
        <v>98.618369668246459</v>
      </c>
      <c r="J1678" s="126">
        <f t="shared" si="452"/>
        <v>98.618369668246459</v>
      </c>
    </row>
    <row r="1679" spans="1:10" s="3" customFormat="1">
      <c r="A1679" s="36" t="s">
        <v>346</v>
      </c>
      <c r="B1679" s="34" t="s">
        <v>123</v>
      </c>
      <c r="C1679" s="124">
        <v>12000</v>
      </c>
      <c r="D1679" s="126"/>
      <c r="E1679" s="126">
        <f>SUM(C1679:D1679)</f>
        <v>12000</v>
      </c>
      <c r="F1679" s="126">
        <v>12000</v>
      </c>
      <c r="G1679" s="126"/>
      <c r="H1679" s="126">
        <f>SUM(F1679:G1679)</f>
        <v>12000</v>
      </c>
      <c r="I1679" s="126">
        <f t="shared" si="454"/>
        <v>100</v>
      </c>
      <c r="J1679" s="126">
        <f t="shared" si="452"/>
        <v>100</v>
      </c>
    </row>
    <row r="1680" spans="1:10" s="3" customFormat="1">
      <c r="A1680" s="36" t="s">
        <v>763</v>
      </c>
      <c r="B1680" s="34" t="s">
        <v>124</v>
      </c>
      <c r="C1680" s="124">
        <v>129300</v>
      </c>
      <c r="D1680" s="126"/>
      <c r="E1680" s="126">
        <f t="shared" si="461"/>
        <v>129300</v>
      </c>
      <c r="F1680" s="126">
        <v>129284.88</v>
      </c>
      <c r="G1680" s="126"/>
      <c r="H1680" s="126">
        <f t="shared" si="460"/>
        <v>129284.88</v>
      </c>
      <c r="I1680" s="126">
        <f t="shared" si="454"/>
        <v>99.988306264501162</v>
      </c>
      <c r="J1680" s="126">
        <f t="shared" si="452"/>
        <v>99.988306264501162</v>
      </c>
    </row>
    <row r="1681" spans="1:11" s="3" customFormat="1" ht="6" customHeight="1">
      <c r="A1681" s="36"/>
      <c r="B1681" s="42"/>
      <c r="C1681" s="126"/>
      <c r="D1681" s="126"/>
      <c r="E1681" s="126">
        <f t="shared" si="461"/>
        <v>0</v>
      </c>
      <c r="F1681" s="126"/>
      <c r="G1681" s="126"/>
      <c r="H1681" s="126">
        <f t="shared" si="460"/>
        <v>0</v>
      </c>
      <c r="I1681" s="126" t="str">
        <f t="shared" si="454"/>
        <v/>
      </c>
      <c r="J1681" s="126" t="str">
        <f t="shared" si="452"/>
        <v/>
      </c>
    </row>
    <row r="1682" spans="1:11" s="3" customFormat="1" ht="12.75">
      <c r="A1682" s="235" t="s">
        <v>803</v>
      </c>
      <c r="B1682" s="50" t="s">
        <v>242</v>
      </c>
      <c r="C1682" s="137">
        <f>SUM(C1684:C1692)</f>
        <v>13962155</v>
      </c>
      <c r="D1682" s="137">
        <f>SUM(D1684:D1692)</f>
        <v>0</v>
      </c>
      <c r="E1682" s="137">
        <f t="shared" ref="E1682:E1692" si="462">C1682+D1682</f>
        <v>13962155</v>
      </c>
      <c r="F1682" s="137">
        <f>SUM(F1684:F1692)</f>
        <v>13790173.289999999</v>
      </c>
      <c r="G1682" s="137">
        <f>SUM(G1684:G1692)</f>
        <v>0</v>
      </c>
      <c r="H1682" s="137">
        <f>F1682+G1682</f>
        <v>13790173.289999999</v>
      </c>
      <c r="I1682" s="137">
        <f t="shared" si="454"/>
        <v>98.768229474604738</v>
      </c>
      <c r="J1682" s="137">
        <f t="shared" si="452"/>
        <v>98.768229474604738</v>
      </c>
    </row>
    <row r="1683" spans="1:11" s="3" customFormat="1" ht="12.75">
      <c r="A1683" s="36" t="s">
        <v>244</v>
      </c>
      <c r="B1683" s="294"/>
      <c r="C1683" s="144">
        <f>SUM(C1684:C1690)</f>
        <v>12863227</v>
      </c>
      <c r="D1683" s="144"/>
      <c r="E1683" s="130">
        <f t="shared" si="462"/>
        <v>12863227</v>
      </c>
      <c r="F1683" s="144">
        <f>SUM(F1684:F1690)</f>
        <v>12788380.08</v>
      </c>
      <c r="G1683" s="144"/>
      <c r="H1683" s="130">
        <f>F1683+G1683</f>
        <v>12788380.08</v>
      </c>
      <c r="I1683" s="130">
        <f t="shared" si="454"/>
        <v>99.41813263499121</v>
      </c>
      <c r="J1683" s="130">
        <f t="shared" si="452"/>
        <v>99.41813263499121</v>
      </c>
    </row>
    <row r="1684" spans="1:11" s="3" customFormat="1">
      <c r="A1684" s="36" t="s">
        <v>152</v>
      </c>
      <c r="B1684" s="34" t="s">
        <v>390</v>
      </c>
      <c r="C1684" s="144">
        <v>7373420</v>
      </c>
      <c r="D1684" s="130"/>
      <c r="E1684" s="130">
        <f t="shared" si="462"/>
        <v>7373420</v>
      </c>
      <c r="F1684" s="130">
        <v>7346876.8499999996</v>
      </c>
      <c r="G1684" s="130"/>
      <c r="H1684" s="130">
        <f>F1684+G1684</f>
        <v>7346876.8499999996</v>
      </c>
      <c r="I1684" s="130">
        <f t="shared" si="454"/>
        <v>99.640015759308426</v>
      </c>
      <c r="J1684" s="130">
        <f t="shared" si="452"/>
        <v>99.640015759308426</v>
      </c>
    </row>
    <row r="1685" spans="1:11" s="3" customFormat="1">
      <c r="A1685" s="36" t="s">
        <v>339</v>
      </c>
      <c r="B1685" s="34" t="s">
        <v>389</v>
      </c>
      <c r="C1685" s="144">
        <v>4023424</v>
      </c>
      <c r="D1685" s="130"/>
      <c r="E1685" s="130">
        <f t="shared" si="462"/>
        <v>4023424</v>
      </c>
      <c r="F1685" s="130">
        <v>3982672.22</v>
      </c>
      <c r="G1685" s="130"/>
      <c r="H1685" s="130">
        <f>F1685+G1685</f>
        <v>3982672.22</v>
      </c>
      <c r="I1685" s="130">
        <f t="shared" si="454"/>
        <v>98.987136826742599</v>
      </c>
      <c r="J1685" s="130">
        <f t="shared" si="452"/>
        <v>98.987136826742599</v>
      </c>
      <c r="K1685" s="14"/>
    </row>
    <row r="1686" spans="1:11" s="3" customFormat="1">
      <c r="A1686" s="36" t="s">
        <v>8</v>
      </c>
      <c r="B1686" s="34" t="s">
        <v>7</v>
      </c>
      <c r="C1686" s="144">
        <v>50640</v>
      </c>
      <c r="D1686" s="130"/>
      <c r="E1686" s="130">
        <f t="shared" si="462"/>
        <v>50640</v>
      </c>
      <c r="F1686" s="130">
        <v>50255.22</v>
      </c>
      <c r="G1686" s="130"/>
      <c r="H1686" s="130">
        <f t="shared" ref="H1686:H1692" si="463">F1686+G1686</f>
        <v>50255.22</v>
      </c>
      <c r="I1686" s="130">
        <f t="shared" si="454"/>
        <v>99.240165876777255</v>
      </c>
      <c r="J1686" s="130">
        <f t="shared" si="452"/>
        <v>99.240165876777255</v>
      </c>
    </row>
    <row r="1687" spans="1:11" s="3" customFormat="1">
      <c r="A1687" s="315" t="s">
        <v>747</v>
      </c>
      <c r="B1687" s="222" t="s">
        <v>801</v>
      </c>
      <c r="C1687" s="332">
        <v>1865</v>
      </c>
      <c r="D1687" s="238"/>
      <c r="E1687" s="238">
        <f t="shared" si="462"/>
        <v>1865</v>
      </c>
      <c r="F1687" s="238">
        <v>1862.94</v>
      </c>
      <c r="G1687" s="238"/>
      <c r="H1687" s="238">
        <f t="shared" si="463"/>
        <v>1862.94</v>
      </c>
      <c r="I1687" s="238">
        <f t="shared" si="454"/>
        <v>99.88954423592493</v>
      </c>
      <c r="J1687" s="238">
        <f t="shared" si="452"/>
        <v>99.88954423592493</v>
      </c>
    </row>
    <row r="1688" spans="1:11" s="3" customFormat="1">
      <c r="A1688" s="36" t="s">
        <v>9</v>
      </c>
      <c r="B1688" s="34" t="s">
        <v>6</v>
      </c>
      <c r="C1688" s="144">
        <v>319300</v>
      </c>
      <c r="D1688" s="130"/>
      <c r="E1688" s="130">
        <f t="shared" si="462"/>
        <v>319300</v>
      </c>
      <c r="F1688" s="130">
        <v>319300</v>
      </c>
      <c r="G1688" s="130"/>
      <c r="H1688" s="130">
        <f t="shared" si="463"/>
        <v>319300</v>
      </c>
      <c r="I1688" s="130">
        <f t="shared" si="454"/>
        <v>100</v>
      </c>
      <c r="J1688" s="130">
        <f t="shared" si="452"/>
        <v>100</v>
      </c>
    </row>
    <row r="1689" spans="1:11" s="3" customFormat="1">
      <c r="A1689" s="36" t="s">
        <v>619</v>
      </c>
      <c r="B1689" s="34" t="s">
        <v>618</v>
      </c>
      <c r="C1689" s="144">
        <v>1086578</v>
      </c>
      <c r="D1689" s="130"/>
      <c r="E1689" s="130">
        <f t="shared" si="462"/>
        <v>1086578</v>
      </c>
      <c r="F1689" s="130">
        <v>1079412.8500000001</v>
      </c>
      <c r="G1689" s="130"/>
      <c r="H1689" s="130">
        <f t="shared" si="463"/>
        <v>1079412.8500000001</v>
      </c>
      <c r="I1689" s="130">
        <f t="shared" si="454"/>
        <v>99.340576562382083</v>
      </c>
      <c r="J1689" s="130">
        <f t="shared" si="452"/>
        <v>99.340576562382083</v>
      </c>
    </row>
    <row r="1690" spans="1:11" s="3" customFormat="1">
      <c r="A1690" s="36" t="s">
        <v>346</v>
      </c>
      <c r="B1690" s="34" t="s">
        <v>123</v>
      </c>
      <c r="C1690" s="144">
        <v>8000</v>
      </c>
      <c r="D1690" s="130"/>
      <c r="E1690" s="130">
        <f t="shared" si="462"/>
        <v>8000</v>
      </c>
      <c r="F1690" s="130">
        <v>8000</v>
      </c>
      <c r="G1690" s="130"/>
      <c r="H1690" s="130">
        <f t="shared" si="463"/>
        <v>8000</v>
      </c>
      <c r="I1690" s="130">
        <f t="shared" si="454"/>
        <v>100</v>
      </c>
      <c r="J1690" s="130">
        <f t="shared" si="452"/>
        <v>100</v>
      </c>
    </row>
    <row r="1691" spans="1:11" s="3" customFormat="1">
      <c r="A1691" s="36" t="s">
        <v>764</v>
      </c>
      <c r="B1691" s="34" t="s">
        <v>125</v>
      </c>
      <c r="C1691" s="144">
        <f>82735</f>
        <v>82735</v>
      </c>
      <c r="D1691" s="130"/>
      <c r="E1691" s="130">
        <f t="shared" si="462"/>
        <v>82735</v>
      </c>
      <c r="F1691" s="130">
        <v>82735</v>
      </c>
      <c r="G1691" s="130"/>
      <c r="H1691" s="130">
        <f t="shared" si="463"/>
        <v>82735</v>
      </c>
      <c r="I1691" s="130">
        <f t="shared" si="454"/>
        <v>100</v>
      </c>
      <c r="J1691" s="130">
        <f t="shared" si="452"/>
        <v>100</v>
      </c>
    </row>
    <row r="1692" spans="1:11" s="3" customFormat="1">
      <c r="A1692" s="36" t="s">
        <v>763</v>
      </c>
      <c r="B1692" s="34" t="s">
        <v>124</v>
      </c>
      <c r="C1692" s="144">
        <f>1098928-82735</f>
        <v>1016193</v>
      </c>
      <c r="D1692" s="130"/>
      <c r="E1692" s="130">
        <f t="shared" si="462"/>
        <v>1016193</v>
      </c>
      <c r="F1692" s="130">
        <v>919058.21</v>
      </c>
      <c r="G1692" s="130"/>
      <c r="H1692" s="130">
        <f t="shared" si="463"/>
        <v>919058.21</v>
      </c>
      <c r="I1692" s="130">
        <f t="shared" si="454"/>
        <v>90.441304948961459</v>
      </c>
      <c r="J1692" s="130">
        <f t="shared" ref="J1692:J1761" si="464">IF(E1692&lt;&gt;0,IF(H1692&lt;&gt;0,H1692/E1692*100,""),"")</f>
        <v>90.441304948961459</v>
      </c>
    </row>
    <row r="1693" spans="1:11" s="3" customFormat="1" ht="6" customHeight="1">
      <c r="A1693" s="36"/>
      <c r="B1693" s="42"/>
      <c r="C1693" s="130"/>
      <c r="D1693" s="130"/>
      <c r="E1693" s="130"/>
      <c r="F1693" s="130"/>
      <c r="G1693" s="130"/>
      <c r="H1693" s="130"/>
      <c r="I1693" s="130" t="str">
        <f t="shared" ref="I1693:I1762" si="465">IF(C1693&lt;&gt;0,IF(F1693&lt;&gt;0,F1693/C1693*100,""),"")</f>
        <v/>
      </c>
      <c r="J1693" s="130" t="str">
        <f t="shared" si="464"/>
        <v/>
      </c>
    </row>
    <row r="1694" spans="1:11" s="3" customFormat="1" ht="12.75">
      <c r="A1694" s="47" t="s">
        <v>126</v>
      </c>
      <c r="B1694" s="50" t="s">
        <v>242</v>
      </c>
      <c r="C1694" s="141">
        <f>SUM(C1696:C1699)</f>
        <v>5460005</v>
      </c>
      <c r="D1694" s="141">
        <f>SUM(D1696:D1699)</f>
        <v>0</v>
      </c>
      <c r="E1694" s="141">
        <f t="shared" ref="E1694:E1699" si="466">SUM(C1694:D1694)</f>
        <v>5460005</v>
      </c>
      <c r="F1694" s="141">
        <f>SUM(F1696:F1699)</f>
        <v>5434720.9400000004</v>
      </c>
      <c r="G1694" s="141">
        <f>SUM(G1696:G1699)</f>
        <v>0</v>
      </c>
      <c r="H1694" s="141">
        <f t="shared" ref="H1694:H1701" si="467">SUM(F1694:G1694)</f>
        <v>5434720.9400000004</v>
      </c>
      <c r="I1694" s="141">
        <f t="shared" si="465"/>
        <v>99.536922402085708</v>
      </c>
      <c r="J1694" s="141">
        <f t="shared" si="464"/>
        <v>99.536922402085708</v>
      </c>
    </row>
    <row r="1695" spans="1:11" s="3" customFormat="1" hidden="1">
      <c r="A1695" s="54" t="s">
        <v>244</v>
      </c>
      <c r="B1695" s="53"/>
      <c r="C1695" s="128">
        <f>SUM(C1696:C1699)</f>
        <v>5460005</v>
      </c>
      <c r="D1695" s="128">
        <f>SUM(D1696:D1699)</f>
        <v>0</v>
      </c>
      <c r="E1695" s="126">
        <f t="shared" si="466"/>
        <v>5460005</v>
      </c>
      <c r="F1695" s="128">
        <f>SUM(F1696:F1699)</f>
        <v>5434720.9400000004</v>
      </c>
      <c r="G1695" s="128">
        <f>SUM(G1696:G1699)</f>
        <v>0</v>
      </c>
      <c r="H1695" s="126">
        <f t="shared" si="467"/>
        <v>5434720.9400000004</v>
      </c>
      <c r="I1695" s="126">
        <f t="shared" si="465"/>
        <v>99.536922402085708</v>
      </c>
      <c r="J1695" s="126">
        <f t="shared" si="464"/>
        <v>99.536922402085708</v>
      </c>
    </row>
    <row r="1696" spans="1:11" s="3" customFormat="1">
      <c r="A1696" s="36" t="s">
        <v>152</v>
      </c>
      <c r="B1696" s="34" t="s">
        <v>390</v>
      </c>
      <c r="C1696" s="124">
        <v>5387765</v>
      </c>
      <c r="D1696" s="142"/>
      <c r="E1696" s="126">
        <f t="shared" si="466"/>
        <v>5387765</v>
      </c>
      <c r="F1696" s="142">
        <v>5362981.4400000004</v>
      </c>
      <c r="G1696" s="142"/>
      <c r="H1696" s="126">
        <f t="shared" si="467"/>
        <v>5362981.4400000004</v>
      </c>
      <c r="I1696" s="126">
        <f t="shared" si="465"/>
        <v>99.540002951130944</v>
      </c>
      <c r="J1696" s="126">
        <f t="shared" si="464"/>
        <v>99.540002951130944</v>
      </c>
    </row>
    <row r="1697" spans="1:10" s="3" customFormat="1">
      <c r="A1697" s="36" t="s">
        <v>339</v>
      </c>
      <c r="B1697" s="34" t="s">
        <v>389</v>
      </c>
      <c r="C1697" s="124">
        <v>240</v>
      </c>
      <c r="D1697" s="142"/>
      <c r="E1697" s="126">
        <f t="shared" si="466"/>
        <v>240</v>
      </c>
      <c r="F1697" s="142">
        <v>240</v>
      </c>
      <c r="G1697" s="142"/>
      <c r="H1697" s="126">
        <f>SUM(F1697:G1697)</f>
        <v>240</v>
      </c>
      <c r="I1697" s="126">
        <f t="shared" si="465"/>
        <v>100</v>
      </c>
      <c r="J1697" s="126">
        <f t="shared" si="464"/>
        <v>100</v>
      </c>
    </row>
    <row r="1698" spans="1:10" s="3" customFormat="1">
      <c r="A1698" s="36" t="s">
        <v>619</v>
      </c>
      <c r="B1698" s="34" t="s">
        <v>618</v>
      </c>
      <c r="C1698" s="124">
        <v>48000</v>
      </c>
      <c r="D1698" s="126"/>
      <c r="E1698" s="126">
        <f t="shared" si="466"/>
        <v>48000</v>
      </c>
      <c r="F1698" s="126">
        <v>47506.83</v>
      </c>
      <c r="G1698" s="126"/>
      <c r="H1698" s="126">
        <f>SUM(F1698:G1698)</f>
        <v>47506.83</v>
      </c>
      <c r="I1698" s="126">
        <f t="shared" si="465"/>
        <v>98.972562500000009</v>
      </c>
      <c r="J1698" s="126">
        <f t="shared" si="464"/>
        <v>98.972562500000009</v>
      </c>
    </row>
    <row r="1699" spans="1:10" s="3" customFormat="1">
      <c r="A1699" s="36" t="s">
        <v>346</v>
      </c>
      <c r="B1699" s="34" t="s">
        <v>123</v>
      </c>
      <c r="C1699" s="124">
        <v>24000</v>
      </c>
      <c r="D1699" s="126"/>
      <c r="E1699" s="126">
        <f t="shared" si="466"/>
        <v>24000</v>
      </c>
      <c r="F1699" s="126">
        <v>23992.67</v>
      </c>
      <c r="G1699" s="126"/>
      <c r="H1699" s="126">
        <f>SUM(F1699:G1699)</f>
        <v>23992.67</v>
      </c>
      <c r="I1699" s="126">
        <f t="shared" si="465"/>
        <v>99.969458333333321</v>
      </c>
      <c r="J1699" s="126">
        <f t="shared" si="464"/>
        <v>99.969458333333321</v>
      </c>
    </row>
    <row r="1700" spans="1:10" s="3" customFormat="1" ht="6" customHeight="1">
      <c r="A1700" s="36"/>
      <c r="B1700" s="42"/>
      <c r="C1700" s="126"/>
      <c r="D1700" s="126"/>
      <c r="E1700" s="126">
        <f t="shared" ref="E1700:E1706" si="468">SUM(C1700:D1700)</f>
        <v>0</v>
      </c>
      <c r="F1700" s="126"/>
      <c r="G1700" s="126"/>
      <c r="H1700" s="126">
        <f t="shared" si="467"/>
        <v>0</v>
      </c>
      <c r="I1700" s="126" t="str">
        <f t="shared" si="465"/>
        <v/>
      </c>
      <c r="J1700" s="126" t="str">
        <f t="shared" si="464"/>
        <v/>
      </c>
    </row>
    <row r="1701" spans="1:10" s="3" customFormat="1" ht="25.5">
      <c r="A1701" s="47" t="s">
        <v>413</v>
      </c>
      <c r="B1701" s="50" t="s">
        <v>242</v>
      </c>
      <c r="C1701" s="141">
        <f>SUM(C1703:C1706)</f>
        <v>1028880</v>
      </c>
      <c r="D1701" s="141">
        <f>SUM(D1703:D1703)</f>
        <v>0</v>
      </c>
      <c r="E1701" s="141">
        <f t="shared" si="468"/>
        <v>1028880</v>
      </c>
      <c r="F1701" s="141">
        <f>SUM(F1703:F1706)</f>
        <v>1027780</v>
      </c>
      <c r="G1701" s="141">
        <f>SUM(G1703:G1703)</f>
        <v>0</v>
      </c>
      <c r="H1701" s="141">
        <f t="shared" si="467"/>
        <v>1027780</v>
      </c>
      <c r="I1701" s="141">
        <f t="shared" si="465"/>
        <v>99.893087629266773</v>
      </c>
      <c r="J1701" s="141">
        <f t="shared" si="464"/>
        <v>99.893087629266773</v>
      </c>
    </row>
    <row r="1702" spans="1:10" s="3" customFormat="1" hidden="1">
      <c r="A1702" s="41" t="s">
        <v>244</v>
      </c>
      <c r="B1702" s="111"/>
      <c r="C1702" s="142">
        <f>SUM(C1703:C1706)</f>
        <v>1028880</v>
      </c>
      <c r="D1702" s="143"/>
      <c r="E1702" s="126">
        <f t="shared" si="468"/>
        <v>1028880</v>
      </c>
      <c r="F1702" s="142">
        <f>SUM(F1703:F1706)</f>
        <v>1027780</v>
      </c>
      <c r="G1702" s="143"/>
      <c r="H1702" s="126">
        <f>SUM(F1702:G1702)</f>
        <v>1027780</v>
      </c>
      <c r="I1702" s="126">
        <f t="shared" si="465"/>
        <v>99.893087629266773</v>
      </c>
      <c r="J1702" s="126">
        <f t="shared" si="464"/>
        <v>99.893087629266773</v>
      </c>
    </row>
    <row r="1703" spans="1:10" s="3" customFormat="1">
      <c r="A1703" s="36" t="s">
        <v>152</v>
      </c>
      <c r="B1703" s="34" t="s">
        <v>390</v>
      </c>
      <c r="C1703" s="124">
        <v>911880</v>
      </c>
      <c r="D1703" s="142"/>
      <c r="E1703" s="126">
        <f t="shared" si="468"/>
        <v>911880</v>
      </c>
      <c r="F1703" s="142">
        <v>910780</v>
      </c>
      <c r="G1703" s="142"/>
      <c r="H1703" s="126">
        <f>SUM(F1703:G1703)</f>
        <v>910780</v>
      </c>
      <c r="I1703" s="126">
        <f t="shared" si="465"/>
        <v>99.879370092556044</v>
      </c>
      <c r="J1703" s="126">
        <f t="shared" si="464"/>
        <v>99.879370092556044</v>
      </c>
    </row>
    <row r="1704" spans="1:10" s="3" customFormat="1">
      <c r="A1704" s="36" t="s">
        <v>339</v>
      </c>
      <c r="B1704" s="34" t="s">
        <v>389</v>
      </c>
      <c r="C1704" s="124">
        <v>30000</v>
      </c>
      <c r="D1704" s="142"/>
      <c r="E1704" s="126">
        <f t="shared" si="468"/>
        <v>30000</v>
      </c>
      <c r="F1704" s="142">
        <v>30000</v>
      </c>
      <c r="G1704" s="142"/>
      <c r="H1704" s="126">
        <f>SUM(F1704:G1704)</f>
        <v>30000</v>
      </c>
      <c r="I1704" s="126">
        <f t="shared" si="465"/>
        <v>100</v>
      </c>
      <c r="J1704" s="126">
        <f t="shared" si="464"/>
        <v>100</v>
      </c>
    </row>
    <row r="1705" spans="1:10" s="3" customFormat="1">
      <c r="A1705" s="36" t="s">
        <v>9</v>
      </c>
      <c r="B1705" s="34" t="s">
        <v>6</v>
      </c>
      <c r="C1705" s="124">
        <v>35000</v>
      </c>
      <c r="D1705" s="142"/>
      <c r="E1705" s="126">
        <f>SUM(C1705:D1705)</f>
        <v>35000</v>
      </c>
      <c r="F1705" s="142">
        <v>35000</v>
      </c>
      <c r="G1705" s="142"/>
      <c r="H1705" s="126">
        <f>SUM(F1705:G1705)</f>
        <v>35000</v>
      </c>
      <c r="I1705" s="126">
        <f t="shared" si="465"/>
        <v>100</v>
      </c>
      <c r="J1705" s="126">
        <f t="shared" si="464"/>
        <v>100</v>
      </c>
    </row>
    <row r="1706" spans="1:10" s="3" customFormat="1">
      <c r="A1706" s="36" t="s">
        <v>619</v>
      </c>
      <c r="B1706" s="34" t="s">
        <v>618</v>
      </c>
      <c r="C1706" s="124">
        <v>52000</v>
      </c>
      <c r="D1706" s="142"/>
      <c r="E1706" s="126">
        <f t="shared" si="468"/>
        <v>52000</v>
      </c>
      <c r="F1706" s="142">
        <v>52000</v>
      </c>
      <c r="G1706" s="142"/>
      <c r="H1706" s="126">
        <f>SUM(F1706:G1706)</f>
        <v>52000</v>
      </c>
      <c r="I1706" s="126">
        <f t="shared" si="465"/>
        <v>100</v>
      </c>
      <c r="J1706" s="126">
        <f t="shared" si="464"/>
        <v>100</v>
      </c>
    </row>
    <row r="1707" spans="1:10" s="3" customFormat="1" ht="6" customHeight="1">
      <c r="A1707" s="36"/>
      <c r="B1707" s="34"/>
      <c r="C1707" s="142"/>
      <c r="D1707" s="142"/>
      <c r="E1707" s="126"/>
      <c r="F1707" s="142"/>
      <c r="G1707" s="142"/>
      <c r="H1707" s="126"/>
      <c r="I1707" s="126" t="str">
        <f t="shared" si="465"/>
        <v/>
      </c>
      <c r="J1707" s="126" t="str">
        <f t="shared" si="464"/>
        <v/>
      </c>
    </row>
    <row r="1708" spans="1:10" s="11" customFormat="1" ht="12.75">
      <c r="A1708" s="47" t="s">
        <v>139</v>
      </c>
      <c r="B1708" s="50" t="s">
        <v>242</v>
      </c>
      <c r="C1708" s="247">
        <f>SUM(C1710:C1711)</f>
        <v>5915465</v>
      </c>
      <c r="D1708" s="247">
        <f>SUM(D1710:D1711)</f>
        <v>0</v>
      </c>
      <c r="E1708" s="247">
        <f t="shared" ref="E1708:E1721" si="469">SUM(C1708:D1708)</f>
        <v>5915465</v>
      </c>
      <c r="F1708" s="247">
        <f>SUM(F1710:F1711)</f>
        <v>5915465</v>
      </c>
      <c r="G1708" s="247">
        <f>SUM(G1710:G1711)</f>
        <v>0</v>
      </c>
      <c r="H1708" s="247">
        <f t="shared" ref="H1708:H1721" si="470">SUM(F1708:G1708)</f>
        <v>5915465</v>
      </c>
      <c r="I1708" s="247">
        <f t="shared" si="465"/>
        <v>100</v>
      </c>
      <c r="J1708" s="247">
        <f t="shared" si="464"/>
        <v>100</v>
      </c>
    </row>
    <row r="1709" spans="1:10" s="11" customFormat="1" hidden="1">
      <c r="A1709" s="54" t="s">
        <v>244</v>
      </c>
      <c r="B1709" s="56"/>
      <c r="C1709" s="144">
        <f>SUM(C1710:C1711)</f>
        <v>5915465</v>
      </c>
      <c r="D1709" s="136"/>
      <c r="E1709" s="130">
        <f t="shared" si="469"/>
        <v>5915465</v>
      </c>
      <c r="F1709" s="144">
        <f>SUM(F1710:F1711)</f>
        <v>5915465</v>
      </c>
      <c r="G1709" s="136"/>
      <c r="H1709" s="130">
        <f t="shared" si="470"/>
        <v>5915465</v>
      </c>
      <c r="I1709" s="130">
        <f t="shared" si="465"/>
        <v>100</v>
      </c>
      <c r="J1709" s="130">
        <f t="shared" si="464"/>
        <v>100</v>
      </c>
    </row>
    <row r="1710" spans="1:10" s="7" customFormat="1">
      <c r="A1710" s="36" t="s">
        <v>150</v>
      </c>
      <c r="B1710" s="42" t="s">
        <v>386</v>
      </c>
      <c r="C1710" s="130">
        <v>5898465</v>
      </c>
      <c r="D1710" s="130"/>
      <c r="E1710" s="130">
        <f t="shared" si="469"/>
        <v>5898465</v>
      </c>
      <c r="F1710" s="130">
        <v>5898465</v>
      </c>
      <c r="G1710" s="130"/>
      <c r="H1710" s="130">
        <f t="shared" si="470"/>
        <v>5898465</v>
      </c>
      <c r="I1710" s="130">
        <f t="shared" si="465"/>
        <v>100</v>
      </c>
      <c r="J1710" s="130">
        <f t="shared" si="464"/>
        <v>100</v>
      </c>
    </row>
    <row r="1711" spans="1:10" s="7" customFormat="1">
      <c r="A1711" s="41" t="s">
        <v>619</v>
      </c>
      <c r="B1711" s="34" t="s">
        <v>618</v>
      </c>
      <c r="C1711" s="144">
        <v>17000</v>
      </c>
      <c r="D1711" s="130"/>
      <c r="E1711" s="130">
        <f t="shared" si="469"/>
        <v>17000</v>
      </c>
      <c r="F1711" s="130">
        <v>17000</v>
      </c>
      <c r="G1711" s="130"/>
      <c r="H1711" s="130">
        <f t="shared" si="470"/>
        <v>17000</v>
      </c>
      <c r="I1711" s="130">
        <f t="shared" si="465"/>
        <v>100</v>
      </c>
      <c r="J1711" s="130">
        <f t="shared" si="464"/>
        <v>100</v>
      </c>
    </row>
    <row r="1712" spans="1:10" s="3" customFormat="1" ht="6" customHeight="1">
      <c r="A1712" s="36"/>
      <c r="B1712" s="34"/>
      <c r="C1712" s="136"/>
      <c r="D1712" s="136"/>
      <c r="E1712" s="136">
        <f t="shared" si="469"/>
        <v>0</v>
      </c>
      <c r="F1712" s="136"/>
      <c r="G1712" s="136"/>
      <c r="H1712" s="136">
        <f t="shared" si="470"/>
        <v>0</v>
      </c>
      <c r="I1712" s="136" t="str">
        <f t="shared" si="465"/>
        <v/>
      </c>
      <c r="J1712" s="136" t="str">
        <f t="shared" si="464"/>
        <v/>
      </c>
    </row>
    <row r="1713" spans="1:10" s="11" customFormat="1" ht="12.75">
      <c r="A1713" s="47" t="s">
        <v>140</v>
      </c>
      <c r="B1713" s="50" t="s">
        <v>242</v>
      </c>
      <c r="C1713" s="134">
        <f>SUM(C1715:C1718)</f>
        <v>33138284</v>
      </c>
      <c r="D1713" s="127">
        <f>SUM(D1715:D1718)</f>
        <v>0</v>
      </c>
      <c r="E1713" s="127">
        <f t="shared" si="469"/>
        <v>33138284</v>
      </c>
      <c r="F1713" s="134">
        <f>SUM(F1715:F1718)</f>
        <v>33138284</v>
      </c>
      <c r="G1713" s="127">
        <f>SUM(G1715:G1718)</f>
        <v>0</v>
      </c>
      <c r="H1713" s="127">
        <f t="shared" si="470"/>
        <v>33138284</v>
      </c>
      <c r="I1713" s="127">
        <f t="shared" si="465"/>
        <v>100</v>
      </c>
      <c r="J1713" s="127">
        <f t="shared" si="464"/>
        <v>100</v>
      </c>
    </row>
    <row r="1714" spans="1:10" s="11" customFormat="1" hidden="1">
      <c r="A1714" s="54" t="s">
        <v>244</v>
      </c>
      <c r="B1714" s="111"/>
      <c r="C1714" s="291">
        <f>SUM(C1715:C1718)</f>
        <v>33138284</v>
      </c>
      <c r="D1714" s="295"/>
      <c r="E1714" s="126">
        <f t="shared" si="469"/>
        <v>33138284</v>
      </c>
      <c r="F1714" s="291">
        <f>SUM(F1715:F1718)</f>
        <v>33138284</v>
      </c>
      <c r="G1714" s="295"/>
      <c r="H1714" s="126">
        <f t="shared" si="470"/>
        <v>33138284</v>
      </c>
      <c r="I1714" s="126">
        <f t="shared" si="465"/>
        <v>100</v>
      </c>
      <c r="J1714" s="126">
        <f t="shared" si="464"/>
        <v>100</v>
      </c>
    </row>
    <row r="1715" spans="1:10" s="3" customFormat="1">
      <c r="A1715" s="36" t="s">
        <v>150</v>
      </c>
      <c r="B1715" s="42" t="s">
        <v>386</v>
      </c>
      <c r="C1715" s="126">
        <v>32674000</v>
      </c>
      <c r="D1715" s="126"/>
      <c r="E1715" s="126">
        <f t="shared" si="469"/>
        <v>32674000</v>
      </c>
      <c r="F1715" s="126">
        <v>32674000</v>
      </c>
      <c r="G1715" s="126"/>
      <c r="H1715" s="126">
        <f t="shared" si="470"/>
        <v>32674000</v>
      </c>
      <c r="I1715" s="126">
        <f t="shared" si="465"/>
        <v>100</v>
      </c>
      <c r="J1715" s="126">
        <f t="shared" si="464"/>
        <v>100</v>
      </c>
    </row>
    <row r="1716" spans="1:10" s="3" customFormat="1">
      <c r="A1716" s="36" t="s">
        <v>8</v>
      </c>
      <c r="B1716" s="42" t="s">
        <v>7</v>
      </c>
      <c r="C1716" s="126">
        <v>136520</v>
      </c>
      <c r="D1716" s="126"/>
      <c r="E1716" s="126">
        <f t="shared" si="469"/>
        <v>136520</v>
      </c>
      <c r="F1716" s="126">
        <v>136520</v>
      </c>
      <c r="G1716" s="126"/>
      <c r="H1716" s="126">
        <f t="shared" si="470"/>
        <v>136520</v>
      </c>
      <c r="I1716" s="126">
        <f t="shared" si="465"/>
        <v>100</v>
      </c>
      <c r="J1716" s="126">
        <f t="shared" si="464"/>
        <v>100</v>
      </c>
    </row>
    <row r="1717" spans="1:10" s="3" customFormat="1">
      <c r="A1717" s="36" t="s">
        <v>9</v>
      </c>
      <c r="B1717" s="34" t="s">
        <v>6</v>
      </c>
      <c r="C1717" s="126">
        <v>10500</v>
      </c>
      <c r="D1717" s="126"/>
      <c r="E1717" s="126">
        <f t="shared" si="469"/>
        <v>10500</v>
      </c>
      <c r="F1717" s="126">
        <v>10500</v>
      </c>
      <c r="G1717" s="126"/>
      <c r="H1717" s="126">
        <f t="shared" si="470"/>
        <v>10500</v>
      </c>
      <c r="I1717" s="126">
        <f t="shared" si="465"/>
        <v>100</v>
      </c>
      <c r="J1717" s="126">
        <f t="shared" si="464"/>
        <v>100</v>
      </c>
    </row>
    <row r="1718" spans="1:10" s="3" customFormat="1">
      <c r="A1718" s="41" t="s">
        <v>619</v>
      </c>
      <c r="B1718" s="34" t="s">
        <v>618</v>
      </c>
      <c r="C1718" s="124">
        <v>317264</v>
      </c>
      <c r="D1718" s="126"/>
      <c r="E1718" s="126">
        <f t="shared" si="469"/>
        <v>317264</v>
      </c>
      <c r="F1718" s="124">
        <v>317264</v>
      </c>
      <c r="G1718" s="126"/>
      <c r="H1718" s="126">
        <f t="shared" si="470"/>
        <v>317264</v>
      </c>
      <c r="I1718" s="126">
        <f t="shared" si="465"/>
        <v>100</v>
      </c>
      <c r="J1718" s="126">
        <f t="shared" si="464"/>
        <v>100</v>
      </c>
    </row>
    <row r="1719" spans="1:10" s="3" customFormat="1" ht="6" customHeight="1">
      <c r="A1719" s="37"/>
      <c r="B1719" s="38"/>
      <c r="C1719" s="126"/>
      <c r="D1719" s="126"/>
      <c r="E1719" s="126">
        <f t="shared" si="469"/>
        <v>0</v>
      </c>
      <c r="F1719" s="126"/>
      <c r="G1719" s="126"/>
      <c r="H1719" s="126">
        <f t="shared" si="470"/>
        <v>0</v>
      </c>
      <c r="I1719" s="126" t="str">
        <f t="shared" si="465"/>
        <v/>
      </c>
      <c r="J1719" s="126" t="str">
        <f t="shared" si="464"/>
        <v/>
      </c>
    </row>
    <row r="1720" spans="1:10" s="11" customFormat="1" ht="12.75" customHeight="1">
      <c r="A1720" s="235" t="s">
        <v>945</v>
      </c>
      <c r="B1720" s="50" t="s">
        <v>242</v>
      </c>
      <c r="C1720" s="123">
        <f>SUM(C1722:C1723)</f>
        <v>8707340</v>
      </c>
      <c r="D1720" s="123">
        <f>SUM(D1722:D1723)</f>
        <v>0</v>
      </c>
      <c r="E1720" s="123">
        <f t="shared" si="469"/>
        <v>8707340</v>
      </c>
      <c r="F1720" s="123">
        <f>SUM(F1722:F1723)</f>
        <v>8703954.8499999996</v>
      </c>
      <c r="G1720" s="123">
        <f>SUM(G1722:G1723)</f>
        <v>0</v>
      </c>
      <c r="H1720" s="123">
        <f t="shared" si="470"/>
        <v>8703954.8499999996</v>
      </c>
      <c r="I1720" s="123">
        <f t="shared" si="465"/>
        <v>99.961123029535997</v>
      </c>
      <c r="J1720" s="123">
        <f t="shared" si="464"/>
        <v>99.961123029535997</v>
      </c>
    </row>
    <row r="1721" spans="1:10" s="11" customFormat="1" hidden="1">
      <c r="A1721" s="54" t="s">
        <v>244</v>
      </c>
      <c r="B1721" s="56"/>
      <c r="C1721" s="124">
        <f>SUM(C1722:C1723)</f>
        <v>8707340</v>
      </c>
      <c r="D1721" s="125"/>
      <c r="E1721" s="126">
        <f t="shared" si="469"/>
        <v>8707340</v>
      </c>
      <c r="F1721" s="124">
        <f>SUM(F1722)</f>
        <v>8624550</v>
      </c>
      <c r="G1721" s="125"/>
      <c r="H1721" s="126">
        <f t="shared" si="470"/>
        <v>8624550</v>
      </c>
      <c r="I1721" s="126">
        <f t="shared" si="465"/>
        <v>99.049192979715954</v>
      </c>
      <c r="J1721" s="126">
        <f t="shared" si="464"/>
        <v>99.049192979715954</v>
      </c>
    </row>
    <row r="1722" spans="1:10" s="3" customFormat="1">
      <c r="A1722" s="36" t="s">
        <v>150</v>
      </c>
      <c r="B1722" s="42" t="s">
        <v>386</v>
      </c>
      <c r="C1722" s="126">
        <v>8624550</v>
      </c>
      <c r="D1722" s="126"/>
      <c r="E1722" s="126">
        <f t="shared" ref="E1722:E1728" si="471">SUM(C1722:D1722)</f>
        <v>8624550</v>
      </c>
      <c r="F1722" s="126">
        <v>8624550</v>
      </c>
      <c r="G1722" s="126"/>
      <c r="H1722" s="126">
        <f t="shared" ref="H1722:H1728" si="472">SUM(F1722:G1722)</f>
        <v>8624550</v>
      </c>
      <c r="I1722" s="126">
        <f t="shared" si="465"/>
        <v>100</v>
      </c>
      <c r="J1722" s="126">
        <f t="shared" si="464"/>
        <v>100</v>
      </c>
    </row>
    <row r="1723" spans="1:10" s="3" customFormat="1">
      <c r="A1723" s="36" t="s">
        <v>8</v>
      </c>
      <c r="B1723" s="42" t="s">
        <v>7</v>
      </c>
      <c r="C1723" s="126">
        <v>82790</v>
      </c>
      <c r="D1723" s="126"/>
      <c r="E1723" s="126">
        <f t="shared" si="471"/>
        <v>82790</v>
      </c>
      <c r="F1723" s="126">
        <v>79404.850000000006</v>
      </c>
      <c r="G1723" s="126"/>
      <c r="H1723" s="126">
        <f t="shared" si="472"/>
        <v>79404.850000000006</v>
      </c>
      <c r="I1723" s="126">
        <f t="shared" si="465"/>
        <v>95.911160768208731</v>
      </c>
      <c r="J1723" s="126">
        <f t="shared" si="464"/>
        <v>95.911160768208731</v>
      </c>
    </row>
    <row r="1724" spans="1:10" s="3" customFormat="1" ht="6" customHeight="1">
      <c r="A1724" s="37"/>
      <c r="B1724" s="38"/>
      <c r="C1724" s="126"/>
      <c r="D1724" s="126"/>
      <c r="E1724" s="126">
        <f t="shared" si="471"/>
        <v>0</v>
      </c>
      <c r="F1724" s="126"/>
      <c r="G1724" s="126"/>
      <c r="H1724" s="126">
        <f t="shared" si="472"/>
        <v>0</v>
      </c>
      <c r="I1724" s="126" t="str">
        <f t="shared" si="465"/>
        <v/>
      </c>
      <c r="J1724" s="126" t="str">
        <f t="shared" si="464"/>
        <v/>
      </c>
    </row>
    <row r="1725" spans="1:10" s="11" customFormat="1" ht="12.75">
      <c r="A1725" s="47" t="s">
        <v>142</v>
      </c>
      <c r="B1725" s="50" t="s">
        <v>242</v>
      </c>
      <c r="C1725" s="123">
        <f>SUM(C1727:C1728)</f>
        <v>7688850</v>
      </c>
      <c r="D1725" s="123">
        <f>SUM(D1727:D1728)</f>
        <v>0</v>
      </c>
      <c r="E1725" s="123">
        <f t="shared" si="471"/>
        <v>7688850</v>
      </c>
      <c r="F1725" s="123">
        <f>SUM(F1727:F1728)</f>
        <v>7688850</v>
      </c>
      <c r="G1725" s="123">
        <f>SUM(G1727:G1728)</f>
        <v>0</v>
      </c>
      <c r="H1725" s="123">
        <f t="shared" si="472"/>
        <v>7688850</v>
      </c>
      <c r="I1725" s="123">
        <f t="shared" si="465"/>
        <v>100</v>
      </c>
      <c r="J1725" s="123">
        <f t="shared" si="464"/>
        <v>100</v>
      </c>
    </row>
    <row r="1726" spans="1:10" s="11" customFormat="1" hidden="1">
      <c r="A1726" s="54" t="s">
        <v>244</v>
      </c>
      <c r="B1726" s="56"/>
      <c r="C1726" s="124">
        <f>SUM(C1727:C1728)</f>
        <v>7688850</v>
      </c>
      <c r="D1726" s="125"/>
      <c r="E1726" s="126">
        <f t="shared" si="471"/>
        <v>7688850</v>
      </c>
      <c r="F1726" s="124">
        <f>SUM(F1727:F1728)</f>
        <v>7688850</v>
      </c>
      <c r="G1726" s="125"/>
      <c r="H1726" s="126">
        <f t="shared" si="472"/>
        <v>7688850</v>
      </c>
      <c r="I1726" s="126">
        <f t="shared" si="465"/>
        <v>100</v>
      </c>
      <c r="J1726" s="126">
        <f t="shared" si="464"/>
        <v>100</v>
      </c>
    </row>
    <row r="1727" spans="1:10" s="3" customFormat="1">
      <c r="A1727" s="36" t="s">
        <v>150</v>
      </c>
      <c r="B1727" s="42" t="s">
        <v>386</v>
      </c>
      <c r="C1727" s="126">
        <v>7642750</v>
      </c>
      <c r="D1727" s="126"/>
      <c r="E1727" s="126">
        <f t="shared" si="471"/>
        <v>7642750</v>
      </c>
      <c r="F1727" s="126">
        <v>7642750</v>
      </c>
      <c r="G1727" s="126"/>
      <c r="H1727" s="126">
        <f t="shared" si="472"/>
        <v>7642750</v>
      </c>
      <c r="I1727" s="126">
        <f t="shared" si="465"/>
        <v>100</v>
      </c>
      <c r="J1727" s="126">
        <f t="shared" si="464"/>
        <v>100</v>
      </c>
    </row>
    <row r="1728" spans="1:10" s="3" customFormat="1">
      <c r="A1728" s="41" t="s">
        <v>619</v>
      </c>
      <c r="B1728" s="34" t="s">
        <v>618</v>
      </c>
      <c r="C1728" s="124">
        <v>46100</v>
      </c>
      <c r="D1728" s="126"/>
      <c r="E1728" s="126">
        <f t="shared" si="471"/>
        <v>46100</v>
      </c>
      <c r="F1728" s="124">
        <v>46100</v>
      </c>
      <c r="G1728" s="126"/>
      <c r="H1728" s="126">
        <f t="shared" si="472"/>
        <v>46100</v>
      </c>
      <c r="I1728" s="126">
        <f t="shared" si="465"/>
        <v>100</v>
      </c>
      <c r="J1728" s="126">
        <f t="shared" si="464"/>
        <v>100</v>
      </c>
    </row>
    <row r="1729" spans="1:10" s="3" customFormat="1" ht="6" customHeight="1">
      <c r="A1729" s="41"/>
      <c r="B1729" s="34"/>
      <c r="C1729" s="126"/>
      <c r="D1729" s="126"/>
      <c r="E1729" s="126"/>
      <c r="F1729" s="126"/>
      <c r="G1729" s="126"/>
      <c r="H1729" s="126"/>
      <c r="I1729" s="126" t="str">
        <f t="shared" si="465"/>
        <v/>
      </c>
      <c r="J1729" s="126" t="str">
        <f t="shared" si="464"/>
        <v/>
      </c>
    </row>
    <row r="1730" spans="1:10" s="3" customFormat="1" ht="12.75">
      <c r="A1730" s="47" t="s">
        <v>832</v>
      </c>
      <c r="B1730" s="50" t="s">
        <v>242</v>
      </c>
      <c r="C1730" s="137">
        <f>SUM(C1732:C1733)</f>
        <v>1091000</v>
      </c>
      <c r="D1730" s="137">
        <f>SUM(D1732:D1733)</f>
        <v>0</v>
      </c>
      <c r="E1730" s="137">
        <f>SUM(C1730:D1730)</f>
        <v>1091000</v>
      </c>
      <c r="F1730" s="137">
        <f>SUM(F1732:F1733)</f>
        <v>1091000</v>
      </c>
      <c r="G1730" s="137">
        <f>SUM(G1732:G1733)</f>
        <v>0</v>
      </c>
      <c r="H1730" s="137">
        <f>SUM(F1730:G1730)</f>
        <v>1091000</v>
      </c>
      <c r="I1730" s="137">
        <f t="shared" si="465"/>
        <v>100</v>
      </c>
      <c r="J1730" s="137">
        <f t="shared" si="464"/>
        <v>100</v>
      </c>
    </row>
    <row r="1731" spans="1:10" s="3" customFormat="1" hidden="1">
      <c r="A1731" s="54" t="s">
        <v>244</v>
      </c>
      <c r="B1731" s="111"/>
      <c r="C1731" s="258">
        <f>SUM(C1732:C1733)</f>
        <v>1091000</v>
      </c>
      <c r="D1731" s="296"/>
      <c r="E1731" s="126">
        <f>SUM(C1731:D1731)</f>
        <v>1091000</v>
      </c>
      <c r="F1731" s="258">
        <f>SUM(F1732:F1733)</f>
        <v>1091000</v>
      </c>
      <c r="G1731" s="296"/>
      <c r="H1731" s="126">
        <f>SUM(F1731:G1731)</f>
        <v>1091000</v>
      </c>
      <c r="I1731" s="126">
        <f t="shared" si="465"/>
        <v>100</v>
      </c>
      <c r="J1731" s="126">
        <f t="shared" si="464"/>
        <v>100</v>
      </c>
    </row>
    <row r="1732" spans="1:10" s="3" customFormat="1">
      <c r="A1732" s="36" t="s">
        <v>150</v>
      </c>
      <c r="B1732" s="42" t="s">
        <v>386</v>
      </c>
      <c r="C1732" s="126">
        <v>1086000</v>
      </c>
      <c r="D1732" s="126"/>
      <c r="E1732" s="126">
        <f>SUM(C1732:D1732)</f>
        <v>1086000</v>
      </c>
      <c r="F1732" s="126">
        <v>1086000</v>
      </c>
      <c r="G1732" s="126"/>
      <c r="H1732" s="126">
        <f>SUM(F1732:G1732)</f>
        <v>1086000</v>
      </c>
      <c r="I1732" s="126">
        <f t="shared" si="465"/>
        <v>100</v>
      </c>
      <c r="J1732" s="126">
        <f t="shared" si="464"/>
        <v>100</v>
      </c>
    </row>
    <row r="1733" spans="1:10" s="3" customFormat="1">
      <c r="A1733" s="41" t="s">
        <v>619</v>
      </c>
      <c r="B1733" s="34" t="s">
        <v>618</v>
      </c>
      <c r="C1733" s="126">
        <v>5000</v>
      </c>
      <c r="D1733" s="126"/>
      <c r="E1733" s="126">
        <f>SUM(C1733:D1733)</f>
        <v>5000</v>
      </c>
      <c r="F1733" s="126">
        <v>5000</v>
      </c>
      <c r="G1733" s="126"/>
      <c r="H1733" s="126">
        <f>SUM(F1733:G1733)</f>
        <v>5000</v>
      </c>
      <c r="I1733" s="126">
        <f t="shared" si="465"/>
        <v>100</v>
      </c>
      <c r="J1733" s="126">
        <f t="shared" si="464"/>
        <v>100</v>
      </c>
    </row>
    <row r="1734" spans="1:10" s="3" customFormat="1" ht="6" customHeight="1">
      <c r="A1734" s="36"/>
      <c r="B1734" s="42"/>
      <c r="C1734" s="126"/>
      <c r="D1734" s="126"/>
      <c r="E1734" s="126"/>
      <c r="F1734" s="126"/>
      <c r="G1734" s="126"/>
      <c r="H1734" s="126"/>
      <c r="I1734" s="126" t="str">
        <f t="shared" si="465"/>
        <v/>
      </c>
      <c r="J1734" s="126" t="str">
        <f t="shared" si="464"/>
        <v/>
      </c>
    </row>
    <row r="1735" spans="1:10" s="3" customFormat="1" ht="12.75">
      <c r="A1735" s="47" t="s">
        <v>29</v>
      </c>
      <c r="B1735" s="50" t="s">
        <v>242</v>
      </c>
      <c r="C1735" s="137">
        <f>C1737</f>
        <v>9103250</v>
      </c>
      <c r="D1735" s="137">
        <f>D1737</f>
        <v>0</v>
      </c>
      <c r="E1735" s="137">
        <f t="shared" ref="E1735:E1742" si="473">SUM(C1735:D1735)</f>
        <v>9103250</v>
      </c>
      <c r="F1735" s="137">
        <f>F1737</f>
        <v>9103250</v>
      </c>
      <c r="G1735" s="137">
        <f>G1737</f>
        <v>0</v>
      </c>
      <c r="H1735" s="137">
        <f t="shared" ref="H1735:H1746" si="474">SUM(F1735:G1735)</f>
        <v>9103250</v>
      </c>
      <c r="I1735" s="137">
        <f t="shared" si="465"/>
        <v>100</v>
      </c>
      <c r="J1735" s="137">
        <f t="shared" si="464"/>
        <v>100</v>
      </c>
    </row>
    <row r="1736" spans="1:10" s="3" customFormat="1" hidden="1">
      <c r="A1736" s="54" t="s">
        <v>244</v>
      </c>
      <c r="B1736" s="111"/>
      <c r="C1736" s="258">
        <f>SUM(C1737)</f>
        <v>9103250</v>
      </c>
      <c r="D1736" s="296"/>
      <c r="E1736" s="126">
        <f t="shared" si="473"/>
        <v>9103250</v>
      </c>
      <c r="F1736" s="258">
        <f>SUM(F1737)</f>
        <v>9103250</v>
      </c>
      <c r="G1736" s="296"/>
      <c r="H1736" s="126">
        <f t="shared" si="474"/>
        <v>9103250</v>
      </c>
      <c r="I1736" s="126">
        <f t="shared" si="465"/>
        <v>100</v>
      </c>
      <c r="J1736" s="126">
        <f t="shared" si="464"/>
        <v>100</v>
      </c>
    </row>
    <row r="1737" spans="1:10" s="3" customFormat="1">
      <c r="A1737" s="36" t="s">
        <v>150</v>
      </c>
      <c r="B1737" s="42" t="s">
        <v>386</v>
      </c>
      <c r="C1737" s="126">
        <v>9103250</v>
      </c>
      <c r="D1737" s="126"/>
      <c r="E1737" s="126">
        <f t="shared" si="473"/>
        <v>9103250</v>
      </c>
      <c r="F1737" s="126">
        <v>9103250</v>
      </c>
      <c r="G1737" s="126"/>
      <c r="H1737" s="126">
        <f t="shared" si="474"/>
        <v>9103250</v>
      </c>
      <c r="I1737" s="126">
        <f t="shared" si="465"/>
        <v>100</v>
      </c>
      <c r="J1737" s="126">
        <f t="shared" si="464"/>
        <v>100</v>
      </c>
    </row>
    <row r="1738" spans="1:10" s="3" customFormat="1" ht="6" customHeight="1">
      <c r="A1738" s="41"/>
      <c r="B1738" s="42"/>
      <c r="C1738" s="126"/>
      <c r="D1738" s="126"/>
      <c r="E1738" s="126">
        <f t="shared" si="473"/>
        <v>0</v>
      </c>
      <c r="F1738" s="126"/>
      <c r="G1738" s="126"/>
      <c r="H1738" s="126">
        <f t="shared" si="474"/>
        <v>0</v>
      </c>
      <c r="I1738" s="126" t="str">
        <f t="shared" si="465"/>
        <v/>
      </c>
      <c r="J1738" s="126" t="str">
        <f t="shared" si="464"/>
        <v/>
      </c>
    </row>
    <row r="1739" spans="1:10" s="11" customFormat="1" ht="12.75">
      <c r="A1739" s="47" t="s">
        <v>800</v>
      </c>
      <c r="B1739" s="50" t="s">
        <v>242</v>
      </c>
      <c r="C1739" s="123">
        <f>SUM(C1741:C1741)</f>
        <v>3953490</v>
      </c>
      <c r="D1739" s="123">
        <f>SUM(D1741:D1741)</f>
        <v>0</v>
      </c>
      <c r="E1739" s="123">
        <f t="shared" si="473"/>
        <v>3953490</v>
      </c>
      <c r="F1739" s="123">
        <f>SUM(F1741:F1741)</f>
        <v>3953490</v>
      </c>
      <c r="G1739" s="123">
        <f>SUM(G1741:G1741)</f>
        <v>0</v>
      </c>
      <c r="H1739" s="123">
        <f t="shared" si="474"/>
        <v>3953490</v>
      </c>
      <c r="I1739" s="123">
        <f t="shared" si="465"/>
        <v>100</v>
      </c>
      <c r="J1739" s="123">
        <f t="shared" si="464"/>
        <v>100</v>
      </c>
    </row>
    <row r="1740" spans="1:10" s="11" customFormat="1" hidden="1">
      <c r="A1740" s="54" t="s">
        <v>244</v>
      </c>
      <c r="B1740" s="56"/>
      <c r="C1740" s="124">
        <f>SUM(C1741)</f>
        <v>3953490</v>
      </c>
      <c r="D1740" s="125"/>
      <c r="E1740" s="126">
        <f t="shared" si="473"/>
        <v>3953490</v>
      </c>
      <c r="F1740" s="124">
        <f>SUM(F1741)</f>
        <v>3953490</v>
      </c>
      <c r="G1740" s="125"/>
      <c r="H1740" s="126">
        <f t="shared" si="474"/>
        <v>3953490</v>
      </c>
      <c r="I1740" s="126">
        <f t="shared" si="465"/>
        <v>100</v>
      </c>
      <c r="J1740" s="126">
        <f t="shared" si="464"/>
        <v>100</v>
      </c>
    </row>
    <row r="1741" spans="1:10" s="3" customFormat="1">
      <c r="A1741" s="36" t="s">
        <v>150</v>
      </c>
      <c r="B1741" s="42" t="s">
        <v>386</v>
      </c>
      <c r="C1741" s="126">
        <v>3953490</v>
      </c>
      <c r="D1741" s="126"/>
      <c r="E1741" s="126">
        <f t="shared" si="473"/>
        <v>3953490</v>
      </c>
      <c r="F1741" s="126">
        <v>3953490</v>
      </c>
      <c r="G1741" s="126"/>
      <c r="H1741" s="126">
        <f t="shared" si="474"/>
        <v>3953490</v>
      </c>
      <c r="I1741" s="126">
        <f t="shared" si="465"/>
        <v>100</v>
      </c>
      <c r="J1741" s="126">
        <f t="shared" si="464"/>
        <v>100</v>
      </c>
    </row>
    <row r="1742" spans="1:10" s="3" customFormat="1" ht="6" customHeight="1">
      <c r="A1742" s="37"/>
      <c r="B1742" s="38"/>
      <c r="C1742" s="126"/>
      <c r="D1742" s="126"/>
      <c r="E1742" s="126">
        <f t="shared" si="473"/>
        <v>0</v>
      </c>
      <c r="F1742" s="126"/>
      <c r="G1742" s="126"/>
      <c r="H1742" s="126">
        <f t="shared" si="474"/>
        <v>0</v>
      </c>
      <c r="I1742" s="126" t="str">
        <f t="shared" si="465"/>
        <v/>
      </c>
      <c r="J1742" s="126" t="str">
        <f t="shared" si="464"/>
        <v/>
      </c>
    </row>
    <row r="1743" spans="1:10" s="11" customFormat="1" ht="12.75">
      <c r="A1743" s="47" t="s">
        <v>86</v>
      </c>
      <c r="B1743" s="50" t="s">
        <v>242</v>
      </c>
      <c r="C1743" s="123">
        <f>SUM(C1745:C1747)</f>
        <v>2525980</v>
      </c>
      <c r="D1743" s="123">
        <f>SUM(D1745:D1747)</f>
        <v>0</v>
      </c>
      <c r="E1743" s="123">
        <f t="shared" ref="E1743:E1748" si="475">SUM(C1743:D1743)</f>
        <v>2525980</v>
      </c>
      <c r="F1743" s="123">
        <f>SUM(F1745:F1747)</f>
        <v>2525980</v>
      </c>
      <c r="G1743" s="123">
        <f>SUM(G1745:G1747)</f>
        <v>0</v>
      </c>
      <c r="H1743" s="123">
        <f t="shared" si="474"/>
        <v>2525980</v>
      </c>
      <c r="I1743" s="123">
        <f t="shared" si="465"/>
        <v>100</v>
      </c>
      <c r="J1743" s="123">
        <f t="shared" si="464"/>
        <v>100</v>
      </c>
    </row>
    <row r="1744" spans="1:10" s="11" customFormat="1" hidden="1">
      <c r="A1744" s="54" t="s">
        <v>244</v>
      </c>
      <c r="B1744" s="56"/>
      <c r="C1744" s="124">
        <f>SUM(C1745:C1747)</f>
        <v>2525980</v>
      </c>
      <c r="D1744" s="125"/>
      <c r="E1744" s="126">
        <f t="shared" si="475"/>
        <v>2525980</v>
      </c>
      <c r="F1744" s="124">
        <f>SUM(F1745:F1747)</f>
        <v>2525980</v>
      </c>
      <c r="G1744" s="125"/>
      <c r="H1744" s="126">
        <f t="shared" si="474"/>
        <v>2525980</v>
      </c>
      <c r="I1744" s="126">
        <f t="shared" si="465"/>
        <v>100</v>
      </c>
      <c r="J1744" s="126">
        <f t="shared" si="464"/>
        <v>100</v>
      </c>
    </row>
    <row r="1745" spans="1:10" s="3" customFormat="1" ht="12.75" customHeight="1">
      <c r="A1745" s="36" t="s">
        <v>150</v>
      </c>
      <c r="B1745" s="42" t="s">
        <v>386</v>
      </c>
      <c r="C1745" s="126">
        <v>2455730</v>
      </c>
      <c r="D1745" s="126"/>
      <c r="E1745" s="126">
        <f t="shared" si="475"/>
        <v>2455730</v>
      </c>
      <c r="F1745" s="126">
        <v>2455730</v>
      </c>
      <c r="G1745" s="126"/>
      <c r="H1745" s="126">
        <f t="shared" si="474"/>
        <v>2455730</v>
      </c>
      <c r="I1745" s="126">
        <f t="shared" si="465"/>
        <v>100</v>
      </c>
      <c r="J1745" s="126">
        <f t="shared" si="464"/>
        <v>100</v>
      </c>
    </row>
    <row r="1746" spans="1:10" s="3" customFormat="1" ht="12.75" customHeight="1">
      <c r="A1746" s="36" t="s">
        <v>8</v>
      </c>
      <c r="B1746" s="42" t="s">
        <v>7</v>
      </c>
      <c r="C1746" s="126">
        <v>50250</v>
      </c>
      <c r="D1746" s="126"/>
      <c r="E1746" s="126">
        <f t="shared" si="475"/>
        <v>50250</v>
      </c>
      <c r="F1746" s="126">
        <v>50250</v>
      </c>
      <c r="G1746" s="126"/>
      <c r="H1746" s="126">
        <f t="shared" si="474"/>
        <v>50250</v>
      </c>
      <c r="I1746" s="126">
        <f t="shared" si="465"/>
        <v>100</v>
      </c>
      <c r="J1746" s="126">
        <f t="shared" si="464"/>
        <v>100</v>
      </c>
    </row>
    <row r="1747" spans="1:10" s="11" customFormat="1" ht="12.75" customHeight="1">
      <c r="A1747" s="36" t="s">
        <v>619</v>
      </c>
      <c r="B1747" s="34" t="s">
        <v>618</v>
      </c>
      <c r="C1747" s="124">
        <v>20000</v>
      </c>
      <c r="D1747" s="124"/>
      <c r="E1747" s="126">
        <f t="shared" si="475"/>
        <v>20000</v>
      </c>
      <c r="F1747" s="124">
        <v>20000</v>
      </c>
      <c r="G1747" s="124"/>
      <c r="H1747" s="126">
        <f>SUM(F1747:G1747)</f>
        <v>20000</v>
      </c>
      <c r="I1747" s="126">
        <f t="shared" si="465"/>
        <v>100</v>
      </c>
      <c r="J1747" s="126">
        <f t="shared" si="464"/>
        <v>100</v>
      </c>
    </row>
    <row r="1748" spans="1:10" s="3" customFormat="1" ht="6" customHeight="1">
      <c r="A1748" s="334"/>
      <c r="B1748" s="335"/>
      <c r="C1748" s="223"/>
      <c r="D1748" s="223"/>
      <c r="E1748" s="223">
        <f t="shared" si="475"/>
        <v>0</v>
      </c>
      <c r="F1748" s="223"/>
      <c r="G1748" s="223"/>
      <c r="H1748" s="223">
        <f>SUM(F1748:G1748)</f>
        <v>0</v>
      </c>
      <c r="I1748" s="223" t="str">
        <f t="shared" si="465"/>
        <v/>
      </c>
      <c r="J1748" s="223" t="str">
        <f t="shared" si="464"/>
        <v/>
      </c>
    </row>
    <row r="1749" spans="1:10" s="11" customFormat="1" ht="12.75">
      <c r="A1749" s="47" t="s">
        <v>651</v>
      </c>
      <c r="B1749" s="50" t="s">
        <v>242</v>
      </c>
      <c r="C1749" s="123">
        <f>SUM(C1751:C1753)</f>
        <v>10936723</v>
      </c>
      <c r="D1749" s="123">
        <f>SUM(D1751:D1751)</f>
        <v>0</v>
      </c>
      <c r="E1749" s="123">
        <f t="shared" ref="E1749:E1771" si="476">SUM(C1749:D1749)</f>
        <v>10936723</v>
      </c>
      <c r="F1749" s="123">
        <f>SUM(F1751:F1753)</f>
        <v>10932851.689999999</v>
      </c>
      <c r="G1749" s="123">
        <f>SUM(G1751:G1751)</f>
        <v>0</v>
      </c>
      <c r="H1749" s="123">
        <f t="shared" ref="H1749:H1756" si="477">SUM(F1749:G1749)</f>
        <v>10932851.689999999</v>
      </c>
      <c r="I1749" s="123">
        <f t="shared" si="465"/>
        <v>99.964602651086608</v>
      </c>
      <c r="J1749" s="123">
        <f t="shared" si="464"/>
        <v>99.964602651086608</v>
      </c>
    </row>
    <row r="1750" spans="1:10" s="11" customFormat="1" hidden="1">
      <c r="A1750" s="54" t="s">
        <v>244</v>
      </c>
      <c r="B1750" s="56"/>
      <c r="C1750" s="124">
        <f>SUM(C1751:C1753)</f>
        <v>10936723</v>
      </c>
      <c r="D1750" s="125"/>
      <c r="E1750" s="126">
        <f t="shared" si="476"/>
        <v>10936723</v>
      </c>
      <c r="F1750" s="124">
        <f>SUM(F1751:F1753)</f>
        <v>10932851.689999999</v>
      </c>
      <c r="G1750" s="125"/>
      <c r="H1750" s="126">
        <f t="shared" si="477"/>
        <v>10932851.689999999</v>
      </c>
      <c r="I1750" s="126">
        <f t="shared" si="465"/>
        <v>99.964602651086608</v>
      </c>
      <c r="J1750" s="126">
        <f t="shared" si="464"/>
        <v>99.964602651086608</v>
      </c>
    </row>
    <row r="1751" spans="1:10" s="3" customFormat="1">
      <c r="A1751" s="36" t="s">
        <v>150</v>
      </c>
      <c r="B1751" s="42" t="s">
        <v>386</v>
      </c>
      <c r="C1751" s="126">
        <v>10850590</v>
      </c>
      <c r="D1751" s="126"/>
      <c r="E1751" s="126">
        <f t="shared" si="476"/>
        <v>10850590</v>
      </c>
      <c r="F1751" s="126">
        <v>10850590</v>
      </c>
      <c r="G1751" s="126"/>
      <c r="H1751" s="126">
        <f t="shared" si="477"/>
        <v>10850590</v>
      </c>
      <c r="I1751" s="126">
        <f t="shared" si="465"/>
        <v>100</v>
      </c>
      <c r="J1751" s="126">
        <f t="shared" si="464"/>
        <v>100</v>
      </c>
    </row>
    <row r="1752" spans="1:10" s="3" customFormat="1">
      <c r="A1752" s="36" t="s">
        <v>619</v>
      </c>
      <c r="B1752" s="34" t="s">
        <v>618</v>
      </c>
      <c r="C1752" s="126">
        <v>2673</v>
      </c>
      <c r="D1752" s="126"/>
      <c r="E1752" s="126">
        <f t="shared" si="476"/>
        <v>2673</v>
      </c>
      <c r="F1752" s="126">
        <v>2673</v>
      </c>
      <c r="G1752" s="126"/>
      <c r="H1752" s="126">
        <f t="shared" si="477"/>
        <v>2673</v>
      </c>
      <c r="I1752" s="126">
        <f t="shared" si="465"/>
        <v>100</v>
      </c>
      <c r="J1752" s="126">
        <f t="shared" si="464"/>
        <v>100</v>
      </c>
    </row>
    <row r="1753" spans="1:10" s="3" customFormat="1" ht="12.75" customHeight="1">
      <c r="A1753" s="36" t="s">
        <v>8</v>
      </c>
      <c r="B1753" s="42" t="s">
        <v>7</v>
      </c>
      <c r="C1753" s="124">
        <v>83460</v>
      </c>
      <c r="D1753" s="126"/>
      <c r="E1753" s="126">
        <f t="shared" si="476"/>
        <v>83460</v>
      </c>
      <c r="F1753" s="126">
        <v>79588.69</v>
      </c>
      <c r="G1753" s="126"/>
      <c r="H1753" s="126">
        <f t="shared" si="477"/>
        <v>79588.69</v>
      </c>
      <c r="I1753" s="126">
        <f t="shared" si="465"/>
        <v>95.361478552600047</v>
      </c>
      <c r="J1753" s="126">
        <f t="shared" si="464"/>
        <v>95.361478552600047</v>
      </c>
    </row>
    <row r="1754" spans="1:10" s="3" customFormat="1" ht="6" customHeight="1">
      <c r="A1754" s="37"/>
      <c r="B1754" s="38"/>
      <c r="C1754" s="126"/>
      <c r="D1754" s="126"/>
      <c r="E1754" s="126">
        <f t="shared" si="476"/>
        <v>0</v>
      </c>
      <c r="F1754" s="126"/>
      <c r="G1754" s="126"/>
      <c r="H1754" s="126">
        <f t="shared" si="477"/>
        <v>0</v>
      </c>
      <c r="I1754" s="126" t="str">
        <f t="shared" si="465"/>
        <v/>
      </c>
      <c r="J1754" s="126" t="str">
        <f t="shared" si="464"/>
        <v/>
      </c>
    </row>
    <row r="1755" spans="1:10" s="11" customFormat="1" ht="12.75">
      <c r="A1755" s="47" t="s">
        <v>650</v>
      </c>
      <c r="B1755" s="50" t="s">
        <v>242</v>
      </c>
      <c r="C1755" s="123">
        <f>SUM(C1757:C1757)</f>
        <v>8431640</v>
      </c>
      <c r="D1755" s="123">
        <f>SUM(D1757:D1757)</f>
        <v>0</v>
      </c>
      <c r="E1755" s="123">
        <f t="shared" si="476"/>
        <v>8431640</v>
      </c>
      <c r="F1755" s="123">
        <f>SUM(F1757:F1757)</f>
        <v>8431640</v>
      </c>
      <c r="G1755" s="123">
        <f>SUM(G1757:G1757)</f>
        <v>0</v>
      </c>
      <c r="H1755" s="123">
        <f t="shared" si="477"/>
        <v>8431640</v>
      </c>
      <c r="I1755" s="123">
        <f t="shared" si="465"/>
        <v>100</v>
      </c>
      <c r="J1755" s="123">
        <f t="shared" si="464"/>
        <v>100</v>
      </c>
    </row>
    <row r="1756" spans="1:10" s="11" customFormat="1" hidden="1">
      <c r="A1756" s="54" t="s">
        <v>244</v>
      </c>
      <c r="B1756" s="56"/>
      <c r="C1756" s="124">
        <f>SUM(C1757)</f>
        <v>8431640</v>
      </c>
      <c r="D1756" s="125"/>
      <c r="E1756" s="126">
        <f t="shared" si="476"/>
        <v>8431640</v>
      </c>
      <c r="F1756" s="124">
        <f>SUM(F1757)</f>
        <v>8431640</v>
      </c>
      <c r="G1756" s="125"/>
      <c r="H1756" s="126">
        <f t="shared" si="477"/>
        <v>8431640</v>
      </c>
      <c r="I1756" s="126">
        <f t="shared" si="465"/>
        <v>100</v>
      </c>
      <c r="J1756" s="126">
        <f t="shared" si="464"/>
        <v>100</v>
      </c>
    </row>
    <row r="1757" spans="1:10" s="3" customFormat="1" ht="12.75" customHeight="1">
      <c r="A1757" s="36" t="s">
        <v>150</v>
      </c>
      <c r="B1757" s="42" t="s">
        <v>386</v>
      </c>
      <c r="C1757" s="126">
        <v>8431640</v>
      </c>
      <c r="D1757" s="126"/>
      <c r="E1757" s="126">
        <f t="shared" si="476"/>
        <v>8431640</v>
      </c>
      <c r="F1757" s="126">
        <v>8431640</v>
      </c>
      <c r="G1757" s="126"/>
      <c r="H1757" s="126">
        <f t="shared" ref="H1757:H1763" si="478">SUM(F1757:G1757)</f>
        <v>8431640</v>
      </c>
      <c r="I1757" s="126">
        <f t="shared" si="465"/>
        <v>100</v>
      </c>
      <c r="J1757" s="126">
        <f t="shared" si="464"/>
        <v>100</v>
      </c>
    </row>
    <row r="1758" spans="1:10" s="3" customFormat="1" ht="6" customHeight="1">
      <c r="A1758" s="41"/>
      <c r="B1758" s="42"/>
      <c r="C1758" s="130"/>
      <c r="D1758" s="130"/>
      <c r="E1758" s="130">
        <f t="shared" si="476"/>
        <v>0</v>
      </c>
      <c r="F1758" s="130"/>
      <c r="G1758" s="130"/>
      <c r="H1758" s="130">
        <f t="shared" si="478"/>
        <v>0</v>
      </c>
      <c r="I1758" s="130" t="str">
        <f t="shared" si="465"/>
        <v/>
      </c>
      <c r="J1758" s="130" t="str">
        <f t="shared" si="464"/>
        <v/>
      </c>
    </row>
    <row r="1759" spans="1:10" s="11" customFormat="1" ht="12.75">
      <c r="A1759" s="237" t="s">
        <v>652</v>
      </c>
      <c r="B1759" s="297" t="s">
        <v>242</v>
      </c>
      <c r="C1759" s="298">
        <f>SUM(C1761:C1761)</f>
        <v>10329540</v>
      </c>
      <c r="D1759" s="298">
        <f>SUM(D1761:D1761)</f>
        <v>0</v>
      </c>
      <c r="E1759" s="298">
        <f t="shared" si="476"/>
        <v>10329540</v>
      </c>
      <c r="F1759" s="298">
        <f>SUM(F1761:F1761)</f>
        <v>10329540</v>
      </c>
      <c r="G1759" s="298">
        <f>SUM(G1761:G1761)</f>
        <v>0</v>
      </c>
      <c r="H1759" s="298">
        <f t="shared" si="478"/>
        <v>10329540</v>
      </c>
      <c r="I1759" s="298">
        <f t="shared" si="465"/>
        <v>100</v>
      </c>
      <c r="J1759" s="298">
        <f t="shared" si="464"/>
        <v>100</v>
      </c>
    </row>
    <row r="1760" spans="1:10" s="11" customFormat="1" hidden="1">
      <c r="A1760" s="54" t="s">
        <v>244</v>
      </c>
      <c r="B1760" s="56"/>
      <c r="C1760" s="124">
        <f>SUM(C1761)</f>
        <v>10329540</v>
      </c>
      <c r="D1760" s="125"/>
      <c r="E1760" s="126">
        <f t="shared" si="476"/>
        <v>10329540</v>
      </c>
      <c r="F1760" s="124">
        <f>SUM(F1761)</f>
        <v>10329540</v>
      </c>
      <c r="G1760" s="125"/>
      <c r="H1760" s="126">
        <f t="shared" si="478"/>
        <v>10329540</v>
      </c>
      <c r="I1760" s="126">
        <f t="shared" si="465"/>
        <v>100</v>
      </c>
      <c r="J1760" s="126">
        <f t="shared" si="464"/>
        <v>100</v>
      </c>
    </row>
    <row r="1761" spans="1:10" s="3" customFormat="1" ht="12.75" customHeight="1">
      <c r="A1761" s="36" t="s">
        <v>150</v>
      </c>
      <c r="B1761" s="42" t="s">
        <v>386</v>
      </c>
      <c r="C1761" s="126">
        <v>10329540</v>
      </c>
      <c r="D1761" s="126"/>
      <c r="E1761" s="126">
        <f t="shared" si="476"/>
        <v>10329540</v>
      </c>
      <c r="F1761" s="126">
        <v>10329540</v>
      </c>
      <c r="G1761" s="126"/>
      <c r="H1761" s="126">
        <f t="shared" si="478"/>
        <v>10329540</v>
      </c>
      <c r="I1761" s="126">
        <f t="shared" si="465"/>
        <v>100</v>
      </c>
      <c r="J1761" s="126">
        <f t="shared" si="464"/>
        <v>100</v>
      </c>
    </row>
    <row r="1762" spans="1:10" s="3" customFormat="1" ht="6" customHeight="1">
      <c r="A1762" s="36"/>
      <c r="B1762" s="34"/>
      <c r="C1762" s="126"/>
      <c r="D1762" s="126"/>
      <c r="E1762" s="126">
        <f t="shared" si="476"/>
        <v>0</v>
      </c>
      <c r="F1762" s="126"/>
      <c r="G1762" s="126"/>
      <c r="H1762" s="126">
        <f t="shared" si="478"/>
        <v>0</v>
      </c>
      <c r="I1762" s="126" t="str">
        <f t="shared" si="465"/>
        <v/>
      </c>
      <c r="J1762" s="126" t="str">
        <f t="shared" ref="J1762:J1828" si="479">IF(E1762&lt;&gt;0,IF(H1762&lt;&gt;0,H1762/E1762*100,""),"")</f>
        <v/>
      </c>
    </row>
    <row r="1763" spans="1:10" s="3" customFormat="1" ht="12.75">
      <c r="A1763" s="47" t="s">
        <v>653</v>
      </c>
      <c r="B1763" s="50" t="s">
        <v>242</v>
      </c>
      <c r="C1763" s="123">
        <f>SUM(C1765:C1766)</f>
        <v>6467560</v>
      </c>
      <c r="D1763" s="123"/>
      <c r="E1763" s="123">
        <f t="shared" si="476"/>
        <v>6467560</v>
      </c>
      <c r="F1763" s="123">
        <f>SUM(F1765:F1766)</f>
        <v>6467560</v>
      </c>
      <c r="G1763" s="123"/>
      <c r="H1763" s="123">
        <f t="shared" si="478"/>
        <v>6467560</v>
      </c>
      <c r="I1763" s="123">
        <f t="shared" ref="I1763:I1829" si="480">IF(C1763&lt;&gt;0,IF(F1763&lt;&gt;0,F1763/C1763*100,""),"")</f>
        <v>100</v>
      </c>
      <c r="J1763" s="123">
        <f t="shared" si="479"/>
        <v>100</v>
      </c>
    </row>
    <row r="1764" spans="1:10" s="3" customFormat="1" hidden="1">
      <c r="A1764" s="54" t="s">
        <v>244</v>
      </c>
      <c r="B1764" s="34"/>
      <c r="C1764" s="124">
        <f>SUM(C1765:C1766)</f>
        <v>6467560</v>
      </c>
      <c r="D1764" s="125"/>
      <c r="E1764" s="124">
        <f>SUM(E1765:E1766)</f>
        <v>6467560</v>
      </c>
      <c r="F1764" s="124">
        <f>SUM(F1765:F1766)</f>
        <v>6467560</v>
      </c>
      <c r="G1764" s="125"/>
      <c r="H1764" s="124">
        <f>SUM(H1765:H1766)</f>
        <v>6467560</v>
      </c>
      <c r="I1764" s="126">
        <f t="shared" si="480"/>
        <v>100</v>
      </c>
      <c r="J1764" s="126">
        <f t="shared" si="479"/>
        <v>100</v>
      </c>
    </row>
    <row r="1765" spans="1:10" s="3" customFormat="1">
      <c r="A1765" s="36" t="s">
        <v>150</v>
      </c>
      <c r="B1765" s="42" t="s">
        <v>386</v>
      </c>
      <c r="C1765" s="126">
        <v>6404420</v>
      </c>
      <c r="D1765" s="126"/>
      <c r="E1765" s="126">
        <f t="shared" si="476"/>
        <v>6404420</v>
      </c>
      <c r="F1765" s="126">
        <v>6404420</v>
      </c>
      <c r="G1765" s="126"/>
      <c r="H1765" s="126">
        <f t="shared" ref="H1765:H1771" si="481">SUM(F1765:G1765)</f>
        <v>6404420</v>
      </c>
      <c r="I1765" s="126">
        <f t="shared" si="480"/>
        <v>100</v>
      </c>
      <c r="J1765" s="126">
        <f t="shared" si="479"/>
        <v>100</v>
      </c>
    </row>
    <row r="1766" spans="1:10" s="3" customFormat="1">
      <c r="A1766" s="36" t="s">
        <v>8</v>
      </c>
      <c r="B1766" s="42" t="s">
        <v>7</v>
      </c>
      <c r="C1766" s="126">
        <v>63140</v>
      </c>
      <c r="D1766" s="126"/>
      <c r="E1766" s="126">
        <f t="shared" si="476"/>
        <v>63140</v>
      </c>
      <c r="F1766" s="126">
        <v>63140</v>
      </c>
      <c r="G1766" s="126"/>
      <c r="H1766" s="126">
        <f t="shared" si="481"/>
        <v>63140</v>
      </c>
      <c r="I1766" s="126">
        <f t="shared" si="480"/>
        <v>100</v>
      </c>
      <c r="J1766" s="126">
        <f t="shared" si="479"/>
        <v>100</v>
      </c>
    </row>
    <row r="1767" spans="1:10" s="3" customFormat="1" ht="6" customHeight="1">
      <c r="A1767" s="36"/>
      <c r="B1767" s="34"/>
      <c r="C1767" s="126"/>
      <c r="D1767" s="126"/>
      <c r="E1767" s="126">
        <f t="shared" si="476"/>
        <v>0</v>
      </c>
      <c r="F1767" s="126"/>
      <c r="G1767" s="126"/>
      <c r="H1767" s="126">
        <f t="shared" si="481"/>
        <v>0</v>
      </c>
      <c r="I1767" s="126" t="str">
        <f t="shared" si="480"/>
        <v/>
      </c>
      <c r="J1767" s="126" t="str">
        <f t="shared" si="479"/>
        <v/>
      </c>
    </row>
    <row r="1768" spans="1:10" s="3" customFormat="1" ht="12.75">
      <c r="A1768" s="47" t="s">
        <v>345</v>
      </c>
      <c r="B1768" s="50" t="s">
        <v>242</v>
      </c>
      <c r="C1768" s="123">
        <f>SUM(C1770:C1771)</f>
        <v>5668035</v>
      </c>
      <c r="D1768" s="123">
        <f>SUM(D1770:D1770)</f>
        <v>0</v>
      </c>
      <c r="E1768" s="123">
        <f t="shared" si="476"/>
        <v>5668035</v>
      </c>
      <c r="F1768" s="123">
        <f>SUM(F1770:F1771)</f>
        <v>5668035</v>
      </c>
      <c r="G1768" s="123">
        <f>SUM(G1770:G1770)</f>
        <v>0</v>
      </c>
      <c r="H1768" s="123">
        <f t="shared" si="481"/>
        <v>5668035</v>
      </c>
      <c r="I1768" s="123">
        <f t="shared" si="480"/>
        <v>100</v>
      </c>
      <c r="J1768" s="123">
        <f t="shared" si="479"/>
        <v>100</v>
      </c>
    </row>
    <row r="1769" spans="1:10" s="3" customFormat="1">
      <c r="A1769" s="54" t="s">
        <v>244</v>
      </c>
      <c r="B1769" s="53"/>
      <c r="C1769" s="258">
        <f>SUM(C1770:C1771)</f>
        <v>5668035</v>
      </c>
      <c r="D1769" s="266"/>
      <c r="E1769" s="130">
        <f t="shared" si="476"/>
        <v>5668035</v>
      </c>
      <c r="F1769" s="258">
        <f>SUM(F1770:F1771)</f>
        <v>5668035</v>
      </c>
      <c r="G1769" s="266"/>
      <c r="H1769" s="130">
        <f t="shared" si="481"/>
        <v>5668035</v>
      </c>
      <c r="I1769" s="130">
        <f t="shared" si="480"/>
        <v>100</v>
      </c>
      <c r="J1769" s="130">
        <f t="shared" si="479"/>
        <v>100</v>
      </c>
    </row>
    <row r="1770" spans="1:10" s="3" customFormat="1">
      <c r="A1770" s="36" t="s">
        <v>150</v>
      </c>
      <c r="B1770" s="42" t="s">
        <v>386</v>
      </c>
      <c r="C1770" s="126">
        <v>5617015</v>
      </c>
      <c r="D1770" s="126"/>
      <c r="E1770" s="130">
        <f t="shared" si="476"/>
        <v>5617015</v>
      </c>
      <c r="F1770" s="126">
        <v>5617015</v>
      </c>
      <c r="G1770" s="126"/>
      <c r="H1770" s="130">
        <f t="shared" si="481"/>
        <v>5617015</v>
      </c>
      <c r="I1770" s="130">
        <f t="shared" si="480"/>
        <v>100</v>
      </c>
      <c r="J1770" s="130">
        <f t="shared" si="479"/>
        <v>100</v>
      </c>
    </row>
    <row r="1771" spans="1:10" s="3" customFormat="1">
      <c r="A1771" s="36" t="s">
        <v>8</v>
      </c>
      <c r="B1771" s="42" t="s">
        <v>7</v>
      </c>
      <c r="C1771" s="126">
        <v>51020</v>
      </c>
      <c r="D1771" s="126"/>
      <c r="E1771" s="130">
        <f t="shared" si="476"/>
        <v>51020</v>
      </c>
      <c r="F1771" s="126">
        <v>51020</v>
      </c>
      <c r="G1771" s="126"/>
      <c r="H1771" s="130">
        <f t="shared" si="481"/>
        <v>51020</v>
      </c>
      <c r="I1771" s="130">
        <f t="shared" si="480"/>
        <v>100</v>
      </c>
      <c r="J1771" s="130">
        <f t="shared" si="479"/>
        <v>100</v>
      </c>
    </row>
    <row r="1772" spans="1:10" s="3" customFormat="1" ht="6" customHeight="1">
      <c r="A1772" s="36"/>
      <c r="B1772" s="42"/>
      <c r="C1772" s="126"/>
      <c r="D1772" s="126"/>
      <c r="E1772" s="126"/>
      <c r="F1772" s="126"/>
      <c r="G1772" s="126"/>
      <c r="H1772" s="126"/>
      <c r="I1772" s="126" t="str">
        <f t="shared" si="480"/>
        <v/>
      </c>
      <c r="J1772" s="126" t="str">
        <f t="shared" si="479"/>
        <v/>
      </c>
    </row>
    <row r="1773" spans="1:10" s="3" customFormat="1" ht="12.75">
      <c r="A1773" s="47" t="s">
        <v>601</v>
      </c>
      <c r="B1773" s="50" t="s">
        <v>242</v>
      </c>
      <c r="C1773" s="123">
        <f>SUM(C1775:C1775)</f>
        <v>5290700</v>
      </c>
      <c r="D1773" s="123">
        <f>SUM(D1775:D1775)</f>
        <v>0</v>
      </c>
      <c r="E1773" s="123">
        <f t="shared" ref="E1773:E1801" si="482">SUM(C1773:D1773)</f>
        <v>5290700</v>
      </c>
      <c r="F1773" s="123">
        <f>SUM(F1775:F1775)</f>
        <v>5290700</v>
      </c>
      <c r="G1773" s="123">
        <f>SUM(G1775:G1775)</f>
        <v>0</v>
      </c>
      <c r="H1773" s="123">
        <f t="shared" ref="H1773:H1790" si="483">SUM(F1773:G1773)</f>
        <v>5290700</v>
      </c>
      <c r="I1773" s="123">
        <f t="shared" si="480"/>
        <v>100</v>
      </c>
      <c r="J1773" s="123">
        <f t="shared" si="479"/>
        <v>100</v>
      </c>
    </row>
    <row r="1774" spans="1:10" s="3" customFormat="1" hidden="1">
      <c r="A1774" s="54" t="s">
        <v>244</v>
      </c>
      <c r="B1774" s="53"/>
      <c r="C1774" s="258">
        <f>SUM(C1775)</f>
        <v>5290700</v>
      </c>
      <c r="D1774" s="266"/>
      <c r="E1774" s="130">
        <f t="shared" si="482"/>
        <v>5290700</v>
      </c>
      <c r="F1774" s="258">
        <f>SUM(F1775)</f>
        <v>5290700</v>
      </c>
      <c r="G1774" s="266"/>
      <c r="H1774" s="130">
        <f t="shared" si="483"/>
        <v>5290700</v>
      </c>
      <c r="I1774" s="130">
        <f t="shared" si="480"/>
        <v>100</v>
      </c>
      <c r="J1774" s="130">
        <f t="shared" si="479"/>
        <v>100</v>
      </c>
    </row>
    <row r="1775" spans="1:10" s="3" customFormat="1">
      <c r="A1775" s="36" t="s">
        <v>150</v>
      </c>
      <c r="B1775" s="42" t="s">
        <v>386</v>
      </c>
      <c r="C1775" s="126">
        <v>5290700</v>
      </c>
      <c r="D1775" s="126"/>
      <c r="E1775" s="130">
        <f t="shared" si="482"/>
        <v>5290700</v>
      </c>
      <c r="F1775" s="126">
        <v>5290700</v>
      </c>
      <c r="G1775" s="126"/>
      <c r="H1775" s="130">
        <f t="shared" si="483"/>
        <v>5290700</v>
      </c>
      <c r="I1775" s="130">
        <f t="shared" si="480"/>
        <v>100</v>
      </c>
      <c r="J1775" s="130">
        <f t="shared" si="479"/>
        <v>100</v>
      </c>
    </row>
    <row r="1776" spans="1:10" s="3" customFormat="1" ht="6" customHeight="1">
      <c r="A1776" s="36"/>
      <c r="B1776" s="34"/>
      <c r="C1776" s="126"/>
      <c r="D1776" s="126"/>
      <c r="E1776" s="126">
        <f t="shared" si="482"/>
        <v>0</v>
      </c>
      <c r="F1776" s="126"/>
      <c r="G1776" s="126"/>
      <c r="H1776" s="126">
        <f t="shared" si="483"/>
        <v>0</v>
      </c>
      <c r="I1776" s="126" t="str">
        <f t="shared" si="480"/>
        <v/>
      </c>
      <c r="J1776" s="126" t="str">
        <f t="shared" si="479"/>
        <v/>
      </c>
    </row>
    <row r="1777" spans="1:10" s="3" customFormat="1" ht="12.75">
      <c r="A1777" s="47" t="s">
        <v>27</v>
      </c>
      <c r="B1777" s="50" t="s">
        <v>242</v>
      </c>
      <c r="C1777" s="123">
        <f>SUM(C1779:C1779)</f>
        <v>3311800</v>
      </c>
      <c r="D1777" s="123">
        <f>SUM(D1779:D1779)</f>
        <v>0</v>
      </c>
      <c r="E1777" s="123">
        <f t="shared" si="482"/>
        <v>3311800</v>
      </c>
      <c r="F1777" s="123">
        <f>SUM(F1779:F1779)</f>
        <v>3311800</v>
      </c>
      <c r="G1777" s="123">
        <f>SUM(G1779:G1779)</f>
        <v>0</v>
      </c>
      <c r="H1777" s="123">
        <f t="shared" si="483"/>
        <v>3311800</v>
      </c>
      <c r="I1777" s="123">
        <f t="shared" si="480"/>
        <v>100</v>
      </c>
      <c r="J1777" s="123">
        <f t="shared" si="479"/>
        <v>100</v>
      </c>
    </row>
    <row r="1778" spans="1:10" s="3" customFormat="1" hidden="1">
      <c r="A1778" s="54" t="s">
        <v>244</v>
      </c>
      <c r="B1778" s="53"/>
      <c r="C1778" s="258">
        <f>SUM(C1779)</f>
        <v>3311800</v>
      </c>
      <c r="D1778" s="266"/>
      <c r="E1778" s="130">
        <f t="shared" si="482"/>
        <v>3311800</v>
      </c>
      <c r="F1778" s="258">
        <f>SUM(F1779)</f>
        <v>3311800</v>
      </c>
      <c r="G1778" s="266"/>
      <c r="H1778" s="130">
        <f t="shared" si="483"/>
        <v>3311800</v>
      </c>
      <c r="I1778" s="130">
        <f t="shared" si="480"/>
        <v>100</v>
      </c>
      <c r="J1778" s="130">
        <f t="shared" si="479"/>
        <v>100</v>
      </c>
    </row>
    <row r="1779" spans="1:10" s="3" customFormat="1">
      <c r="A1779" s="36" t="s">
        <v>150</v>
      </c>
      <c r="B1779" s="42" t="s">
        <v>386</v>
      </c>
      <c r="C1779" s="126">
        <v>3311800</v>
      </c>
      <c r="D1779" s="126"/>
      <c r="E1779" s="130">
        <f t="shared" si="482"/>
        <v>3311800</v>
      </c>
      <c r="F1779" s="126">
        <v>3311800</v>
      </c>
      <c r="G1779" s="126"/>
      <c r="H1779" s="130">
        <f t="shared" si="483"/>
        <v>3311800</v>
      </c>
      <c r="I1779" s="130">
        <f t="shared" si="480"/>
        <v>100</v>
      </c>
      <c r="J1779" s="130">
        <f t="shared" si="479"/>
        <v>100</v>
      </c>
    </row>
    <row r="1780" spans="1:10" s="3" customFormat="1" ht="6" customHeight="1">
      <c r="A1780" s="36"/>
      <c r="B1780" s="34"/>
      <c r="C1780" s="126"/>
      <c r="D1780" s="126"/>
      <c r="E1780" s="126">
        <f t="shared" si="482"/>
        <v>0</v>
      </c>
      <c r="F1780" s="126"/>
      <c r="G1780" s="126"/>
      <c r="H1780" s="126">
        <f t="shared" si="483"/>
        <v>0</v>
      </c>
      <c r="I1780" s="126" t="str">
        <f t="shared" si="480"/>
        <v/>
      </c>
      <c r="J1780" s="126" t="str">
        <f t="shared" si="479"/>
        <v/>
      </c>
    </row>
    <row r="1781" spans="1:10" s="11" customFormat="1" ht="12.75">
      <c r="A1781" s="47" t="s">
        <v>120</v>
      </c>
      <c r="B1781" s="50" t="s">
        <v>242</v>
      </c>
      <c r="C1781" s="123">
        <f>SUM(C1783:C1783)</f>
        <v>2217500</v>
      </c>
      <c r="D1781" s="123">
        <f>SUM(D1783:D1783)</f>
        <v>0</v>
      </c>
      <c r="E1781" s="123">
        <f t="shared" si="482"/>
        <v>2217500</v>
      </c>
      <c r="F1781" s="123">
        <f>SUM(F1783:F1783)</f>
        <v>2217500</v>
      </c>
      <c r="G1781" s="123">
        <f>SUM(G1783:G1783)</f>
        <v>0</v>
      </c>
      <c r="H1781" s="123">
        <f t="shared" si="483"/>
        <v>2217500</v>
      </c>
      <c r="I1781" s="123">
        <f t="shared" si="480"/>
        <v>100</v>
      </c>
      <c r="J1781" s="123">
        <f t="shared" si="479"/>
        <v>100</v>
      </c>
    </row>
    <row r="1782" spans="1:10" s="11" customFormat="1" hidden="1">
      <c r="A1782" s="36" t="s">
        <v>244</v>
      </c>
      <c r="B1782" s="56"/>
      <c r="C1782" s="124">
        <f>SUM(C1783)</f>
        <v>2217500</v>
      </c>
      <c r="D1782" s="125"/>
      <c r="E1782" s="126">
        <f t="shared" si="482"/>
        <v>2217500</v>
      </c>
      <c r="F1782" s="124">
        <f>SUM(F1783)</f>
        <v>2217500</v>
      </c>
      <c r="G1782" s="125"/>
      <c r="H1782" s="126">
        <f t="shared" si="483"/>
        <v>2217500</v>
      </c>
      <c r="I1782" s="126">
        <f t="shared" si="480"/>
        <v>100</v>
      </c>
      <c r="J1782" s="126">
        <f t="shared" si="479"/>
        <v>100</v>
      </c>
    </row>
    <row r="1783" spans="1:10" s="3" customFormat="1">
      <c r="A1783" s="36" t="s">
        <v>150</v>
      </c>
      <c r="B1783" s="42" t="s">
        <v>386</v>
      </c>
      <c r="C1783" s="126">
        <v>2217500</v>
      </c>
      <c r="D1783" s="126"/>
      <c r="E1783" s="126">
        <f t="shared" si="482"/>
        <v>2217500</v>
      </c>
      <c r="F1783" s="126">
        <v>2217500</v>
      </c>
      <c r="G1783" s="126"/>
      <c r="H1783" s="126">
        <f t="shared" si="483"/>
        <v>2217500</v>
      </c>
      <c r="I1783" s="126">
        <f t="shared" si="480"/>
        <v>100</v>
      </c>
      <c r="J1783" s="126">
        <f t="shared" si="479"/>
        <v>100</v>
      </c>
    </row>
    <row r="1784" spans="1:10" s="3" customFormat="1" ht="6" customHeight="1">
      <c r="A1784" s="36"/>
      <c r="B1784" s="34"/>
      <c r="C1784" s="126"/>
      <c r="D1784" s="126"/>
      <c r="E1784" s="126">
        <f t="shared" si="482"/>
        <v>0</v>
      </c>
      <c r="F1784" s="126"/>
      <c r="G1784" s="126"/>
      <c r="H1784" s="126">
        <f t="shared" si="483"/>
        <v>0</v>
      </c>
      <c r="I1784" s="126" t="str">
        <f t="shared" si="480"/>
        <v/>
      </c>
      <c r="J1784" s="126" t="str">
        <f t="shared" si="479"/>
        <v/>
      </c>
    </row>
    <row r="1785" spans="1:10" s="11" customFormat="1" ht="12.75">
      <c r="A1785" s="47" t="s">
        <v>782</v>
      </c>
      <c r="B1785" s="50" t="s">
        <v>242</v>
      </c>
      <c r="C1785" s="123">
        <f>SUM(C1787:C1787)</f>
        <v>4900070</v>
      </c>
      <c r="D1785" s="123">
        <f>SUM(D1787:D1787)</f>
        <v>0</v>
      </c>
      <c r="E1785" s="123">
        <f t="shared" si="482"/>
        <v>4900070</v>
      </c>
      <c r="F1785" s="123">
        <f>SUM(F1787:F1787)</f>
        <v>4900070</v>
      </c>
      <c r="G1785" s="123">
        <f>SUM(G1787:G1787)</f>
        <v>0</v>
      </c>
      <c r="H1785" s="123">
        <f t="shared" si="483"/>
        <v>4900070</v>
      </c>
      <c r="I1785" s="123">
        <f t="shared" si="480"/>
        <v>100</v>
      </c>
      <c r="J1785" s="123">
        <f t="shared" si="479"/>
        <v>100</v>
      </c>
    </row>
    <row r="1786" spans="1:10" s="11" customFormat="1" hidden="1">
      <c r="A1786" s="36" t="s">
        <v>244</v>
      </c>
      <c r="B1786" s="56"/>
      <c r="C1786" s="124">
        <f>SUM(C1787)</f>
        <v>4900070</v>
      </c>
      <c r="D1786" s="125"/>
      <c r="E1786" s="126">
        <f t="shared" si="482"/>
        <v>4900070</v>
      </c>
      <c r="F1786" s="124">
        <f>SUM(F1787)</f>
        <v>4900070</v>
      </c>
      <c r="G1786" s="125"/>
      <c r="H1786" s="126">
        <f t="shared" si="483"/>
        <v>4900070</v>
      </c>
      <c r="I1786" s="126">
        <f t="shared" si="480"/>
        <v>100</v>
      </c>
      <c r="J1786" s="126">
        <f t="shared" si="479"/>
        <v>100</v>
      </c>
    </row>
    <row r="1787" spans="1:10" s="3" customFormat="1">
      <c r="A1787" s="36" t="s">
        <v>150</v>
      </c>
      <c r="B1787" s="42" t="s">
        <v>386</v>
      </c>
      <c r="C1787" s="126">
        <v>4900070</v>
      </c>
      <c r="D1787" s="126"/>
      <c r="E1787" s="126">
        <f t="shared" si="482"/>
        <v>4900070</v>
      </c>
      <c r="F1787" s="126">
        <v>4900070</v>
      </c>
      <c r="G1787" s="126"/>
      <c r="H1787" s="126">
        <f t="shared" si="483"/>
        <v>4900070</v>
      </c>
      <c r="I1787" s="126">
        <f t="shared" si="480"/>
        <v>100</v>
      </c>
      <c r="J1787" s="126">
        <f t="shared" si="479"/>
        <v>100</v>
      </c>
    </row>
    <row r="1788" spans="1:10" s="3" customFormat="1" ht="6" customHeight="1">
      <c r="A1788" s="36"/>
      <c r="B1788" s="34"/>
      <c r="C1788" s="126"/>
      <c r="D1788" s="126"/>
      <c r="E1788" s="126">
        <f t="shared" si="482"/>
        <v>0</v>
      </c>
      <c r="F1788" s="126"/>
      <c r="G1788" s="126"/>
      <c r="H1788" s="126">
        <f t="shared" si="483"/>
        <v>0</v>
      </c>
      <c r="I1788" s="126" t="str">
        <f t="shared" si="480"/>
        <v/>
      </c>
      <c r="J1788" s="126" t="str">
        <f t="shared" si="479"/>
        <v/>
      </c>
    </row>
    <row r="1789" spans="1:10" s="11" customFormat="1" ht="12.75">
      <c r="A1789" s="47" t="s">
        <v>119</v>
      </c>
      <c r="B1789" s="50" t="s">
        <v>242</v>
      </c>
      <c r="C1789" s="123">
        <f>SUM(C1791:C1791)</f>
        <v>7003700</v>
      </c>
      <c r="D1789" s="123">
        <f>SUM(D1791:D1791)</f>
        <v>0</v>
      </c>
      <c r="E1789" s="123">
        <f t="shared" si="482"/>
        <v>7003700</v>
      </c>
      <c r="F1789" s="123">
        <f>SUM(F1791:F1791)</f>
        <v>7003700</v>
      </c>
      <c r="G1789" s="123">
        <f>SUM(G1791:G1791)</f>
        <v>0</v>
      </c>
      <c r="H1789" s="123">
        <f t="shared" si="483"/>
        <v>7003700</v>
      </c>
      <c r="I1789" s="123">
        <f t="shared" si="480"/>
        <v>100</v>
      </c>
      <c r="J1789" s="123">
        <f t="shared" si="479"/>
        <v>100</v>
      </c>
    </row>
    <row r="1790" spans="1:10" s="11" customFormat="1" hidden="1">
      <c r="A1790" s="36" t="s">
        <v>244</v>
      </c>
      <c r="B1790" s="56"/>
      <c r="C1790" s="124">
        <f>SUM(C1791)</f>
        <v>7003700</v>
      </c>
      <c r="D1790" s="125"/>
      <c r="E1790" s="126">
        <f t="shared" si="482"/>
        <v>7003700</v>
      </c>
      <c r="F1790" s="124">
        <f>SUM(F1791)</f>
        <v>7003700</v>
      </c>
      <c r="G1790" s="125"/>
      <c r="H1790" s="126">
        <f t="shared" si="483"/>
        <v>7003700</v>
      </c>
      <c r="I1790" s="126">
        <f t="shared" si="480"/>
        <v>100</v>
      </c>
      <c r="J1790" s="126">
        <f t="shared" si="479"/>
        <v>100</v>
      </c>
    </row>
    <row r="1791" spans="1:10" s="3" customFormat="1">
      <c r="A1791" s="36" t="s">
        <v>150</v>
      </c>
      <c r="B1791" s="42" t="s">
        <v>386</v>
      </c>
      <c r="C1791" s="126">
        <v>7003700</v>
      </c>
      <c r="D1791" s="126"/>
      <c r="E1791" s="126">
        <f t="shared" si="482"/>
        <v>7003700</v>
      </c>
      <c r="F1791" s="126">
        <v>7003700</v>
      </c>
      <c r="G1791" s="126"/>
      <c r="H1791" s="126">
        <f t="shared" ref="H1791:H1801" si="484">SUM(F1791:G1791)</f>
        <v>7003700</v>
      </c>
      <c r="I1791" s="126">
        <f t="shared" si="480"/>
        <v>100</v>
      </c>
      <c r="J1791" s="126">
        <f t="shared" si="479"/>
        <v>100</v>
      </c>
    </row>
    <row r="1792" spans="1:10" s="3" customFormat="1" ht="6" customHeight="1">
      <c r="A1792" s="36"/>
      <c r="B1792" s="34"/>
      <c r="C1792" s="126"/>
      <c r="D1792" s="126"/>
      <c r="E1792" s="126">
        <f t="shared" si="482"/>
        <v>0</v>
      </c>
      <c r="F1792" s="126"/>
      <c r="G1792" s="126"/>
      <c r="H1792" s="126">
        <f t="shared" si="484"/>
        <v>0</v>
      </c>
      <c r="I1792" s="126" t="str">
        <f t="shared" si="480"/>
        <v/>
      </c>
      <c r="J1792" s="126" t="str">
        <f t="shared" si="479"/>
        <v/>
      </c>
    </row>
    <row r="1793" spans="1:11" s="11" customFormat="1" ht="12.75">
      <c r="A1793" s="47" t="s">
        <v>742</v>
      </c>
      <c r="B1793" s="50" t="s">
        <v>242</v>
      </c>
      <c r="C1793" s="127">
        <f>SUM(C1795:C1798)</f>
        <v>4988000</v>
      </c>
      <c r="D1793" s="127">
        <f>SUM(D1795:D1798)</f>
        <v>0</v>
      </c>
      <c r="E1793" s="127">
        <f t="shared" si="482"/>
        <v>4988000</v>
      </c>
      <c r="F1793" s="127">
        <f>SUM(F1795:F1798)</f>
        <v>4988000</v>
      </c>
      <c r="G1793" s="127">
        <f>SUM(G1795:G1798)</f>
        <v>0</v>
      </c>
      <c r="H1793" s="127">
        <f t="shared" si="484"/>
        <v>4988000</v>
      </c>
      <c r="I1793" s="127">
        <f t="shared" si="480"/>
        <v>100</v>
      </c>
      <c r="J1793" s="127">
        <f t="shared" si="479"/>
        <v>100</v>
      </c>
    </row>
    <row r="1794" spans="1:11" s="11" customFormat="1" hidden="1">
      <c r="A1794" s="36" t="s">
        <v>244</v>
      </c>
      <c r="B1794" s="56"/>
      <c r="C1794" s="139">
        <f>SUM(C1795:C1797)</f>
        <v>4988000</v>
      </c>
      <c r="D1794" s="140"/>
      <c r="E1794" s="126">
        <f t="shared" si="482"/>
        <v>4988000</v>
      </c>
      <c r="F1794" s="139">
        <f>SUM(F1795:F1797)</f>
        <v>4988000</v>
      </c>
      <c r="G1794" s="140"/>
      <c r="H1794" s="126">
        <f t="shared" si="484"/>
        <v>4988000</v>
      </c>
      <c r="I1794" s="126">
        <f t="shared" si="480"/>
        <v>100</v>
      </c>
      <c r="J1794" s="126">
        <f t="shared" si="479"/>
        <v>100</v>
      </c>
    </row>
    <row r="1795" spans="1:11" s="3" customFormat="1">
      <c r="A1795" s="36" t="s">
        <v>150</v>
      </c>
      <c r="B1795" s="42" t="s">
        <v>386</v>
      </c>
      <c r="C1795" s="126">
        <v>4900300</v>
      </c>
      <c r="D1795" s="126"/>
      <c r="E1795" s="126">
        <f t="shared" si="482"/>
        <v>4900300</v>
      </c>
      <c r="F1795" s="126">
        <v>4900300</v>
      </c>
      <c r="G1795" s="126"/>
      <c r="H1795" s="126">
        <f t="shared" si="484"/>
        <v>4900300</v>
      </c>
      <c r="I1795" s="126">
        <f t="shared" si="480"/>
        <v>100</v>
      </c>
      <c r="J1795" s="126">
        <f t="shared" si="479"/>
        <v>100</v>
      </c>
    </row>
    <row r="1796" spans="1:11" s="3" customFormat="1">
      <c r="A1796" s="36" t="s">
        <v>9</v>
      </c>
      <c r="B1796" s="34" t="s">
        <v>6</v>
      </c>
      <c r="C1796" s="126">
        <v>18500</v>
      </c>
      <c r="D1796" s="126"/>
      <c r="E1796" s="126">
        <f t="shared" si="482"/>
        <v>18500</v>
      </c>
      <c r="F1796" s="126">
        <v>18500</v>
      </c>
      <c r="G1796" s="126"/>
      <c r="H1796" s="126">
        <f t="shared" si="484"/>
        <v>18500</v>
      </c>
      <c r="I1796" s="126">
        <f t="shared" si="480"/>
        <v>100</v>
      </c>
      <c r="J1796" s="126">
        <f t="shared" si="479"/>
        <v>100</v>
      </c>
    </row>
    <row r="1797" spans="1:11" s="3" customFormat="1">
      <c r="A1797" s="36" t="s">
        <v>619</v>
      </c>
      <c r="B1797" s="34" t="s">
        <v>618</v>
      </c>
      <c r="C1797" s="124">
        <v>69200</v>
      </c>
      <c r="D1797" s="126"/>
      <c r="E1797" s="126">
        <f t="shared" si="482"/>
        <v>69200</v>
      </c>
      <c r="F1797" s="124">
        <v>69200</v>
      </c>
      <c r="G1797" s="126"/>
      <c r="H1797" s="126">
        <f t="shared" si="484"/>
        <v>69200</v>
      </c>
      <c r="I1797" s="126">
        <f t="shared" si="480"/>
        <v>100</v>
      </c>
      <c r="J1797" s="126">
        <f t="shared" si="479"/>
        <v>100</v>
      </c>
      <c r="K1797" s="20"/>
    </row>
    <row r="1798" spans="1:11" s="3" customFormat="1" ht="6" customHeight="1">
      <c r="A1798" s="36"/>
      <c r="B1798" s="34"/>
      <c r="C1798" s="126">
        <f>13000-13000</f>
        <v>0</v>
      </c>
      <c r="D1798" s="126"/>
      <c r="E1798" s="126">
        <f t="shared" si="482"/>
        <v>0</v>
      </c>
      <c r="F1798" s="126">
        <f>13000-13000</f>
        <v>0</v>
      </c>
      <c r="G1798" s="126"/>
      <c r="H1798" s="126">
        <f t="shared" si="484"/>
        <v>0</v>
      </c>
      <c r="I1798" s="126" t="str">
        <f t="shared" si="480"/>
        <v/>
      </c>
      <c r="J1798" s="126" t="str">
        <f t="shared" si="479"/>
        <v/>
      </c>
    </row>
    <row r="1799" spans="1:11" s="11" customFormat="1" ht="12.75">
      <c r="A1799" s="47" t="s">
        <v>415</v>
      </c>
      <c r="B1799" s="50" t="s">
        <v>242</v>
      </c>
      <c r="C1799" s="247">
        <f>SUM(C1801:C1803)</f>
        <v>8006355</v>
      </c>
      <c r="D1799" s="247">
        <f>SUM(D1801:D1803)</f>
        <v>0</v>
      </c>
      <c r="E1799" s="123">
        <f t="shared" si="482"/>
        <v>8006355</v>
      </c>
      <c r="F1799" s="247">
        <f>SUM(F1801:F1803)</f>
        <v>8006355</v>
      </c>
      <c r="G1799" s="247">
        <f>SUM(G1801:G1803)</f>
        <v>0</v>
      </c>
      <c r="H1799" s="123">
        <f t="shared" si="484"/>
        <v>8006355</v>
      </c>
      <c r="I1799" s="123">
        <f t="shared" si="480"/>
        <v>100</v>
      </c>
      <c r="J1799" s="123">
        <f t="shared" si="479"/>
        <v>100</v>
      </c>
    </row>
    <row r="1800" spans="1:11" s="11" customFormat="1" hidden="1">
      <c r="A1800" s="36" t="s">
        <v>244</v>
      </c>
      <c r="B1800" s="56"/>
      <c r="C1800" s="124">
        <f>SUM(C1801:C1803)</f>
        <v>8006355</v>
      </c>
      <c r="D1800" s="124">
        <f>SUM(D1801:D1803)</f>
        <v>0</v>
      </c>
      <c r="E1800" s="126">
        <f>SUM(C1800:D1800)</f>
        <v>8006355</v>
      </c>
      <c r="F1800" s="124">
        <f>SUM(F1801:F1803)</f>
        <v>8006355</v>
      </c>
      <c r="G1800" s="125"/>
      <c r="H1800" s="126">
        <f>SUM(F1800:G1800)</f>
        <v>8006355</v>
      </c>
      <c r="I1800" s="126">
        <f t="shared" si="480"/>
        <v>100</v>
      </c>
      <c r="J1800" s="126">
        <f t="shared" si="479"/>
        <v>100</v>
      </c>
    </row>
    <row r="1801" spans="1:11" s="3" customFormat="1">
      <c r="A1801" s="36" t="s">
        <v>150</v>
      </c>
      <c r="B1801" s="42" t="s">
        <v>386</v>
      </c>
      <c r="C1801" s="126">
        <v>6137369</v>
      </c>
      <c r="D1801" s="126"/>
      <c r="E1801" s="126">
        <f t="shared" si="482"/>
        <v>6137369</v>
      </c>
      <c r="F1801" s="126">
        <v>6137369</v>
      </c>
      <c r="G1801" s="126"/>
      <c r="H1801" s="126">
        <f t="shared" si="484"/>
        <v>6137369</v>
      </c>
      <c r="I1801" s="126">
        <f t="shared" si="480"/>
        <v>100</v>
      </c>
      <c r="J1801" s="126">
        <f t="shared" si="479"/>
        <v>100</v>
      </c>
    </row>
    <row r="1802" spans="1:11" s="3" customFormat="1">
      <c r="A1802" s="36" t="s">
        <v>9</v>
      </c>
      <c r="B1802" s="34" t="s">
        <v>6</v>
      </c>
      <c r="C1802" s="124">
        <v>1357750</v>
      </c>
      <c r="D1802" s="124"/>
      <c r="E1802" s="124">
        <f t="shared" ref="E1802:E1813" si="485">SUM(C1802:D1802)</f>
        <v>1357750</v>
      </c>
      <c r="F1802" s="124">
        <v>1357750</v>
      </c>
      <c r="G1802" s="126"/>
      <c r="H1802" s="126">
        <f t="shared" ref="H1802:H1808" si="486">SUM(F1802:G1802)</f>
        <v>1357750</v>
      </c>
      <c r="I1802" s="126">
        <f t="shared" si="480"/>
        <v>100</v>
      </c>
      <c r="J1802" s="126">
        <f t="shared" si="479"/>
        <v>100</v>
      </c>
    </row>
    <row r="1803" spans="1:11" s="3" customFormat="1">
      <c r="A1803" s="36" t="s">
        <v>619</v>
      </c>
      <c r="B1803" s="34" t="s">
        <v>618</v>
      </c>
      <c r="C1803" s="124">
        <v>511236</v>
      </c>
      <c r="D1803" s="124"/>
      <c r="E1803" s="124">
        <f>SUM(C1803:D1803)</f>
        <v>511236</v>
      </c>
      <c r="F1803" s="124">
        <v>511236</v>
      </c>
      <c r="G1803" s="126"/>
      <c r="H1803" s="126">
        <f t="shared" si="486"/>
        <v>511236</v>
      </c>
      <c r="I1803" s="126">
        <f t="shared" si="480"/>
        <v>100</v>
      </c>
      <c r="J1803" s="126">
        <f t="shared" si="479"/>
        <v>100</v>
      </c>
    </row>
    <row r="1804" spans="1:11" s="3" customFormat="1" ht="6" customHeight="1">
      <c r="A1804" s="41"/>
      <c r="B1804" s="42"/>
      <c r="C1804" s="126"/>
      <c r="D1804" s="126"/>
      <c r="E1804" s="126">
        <f t="shared" si="485"/>
        <v>0</v>
      </c>
      <c r="F1804" s="126"/>
      <c r="G1804" s="126"/>
      <c r="H1804" s="126">
        <f t="shared" si="486"/>
        <v>0</v>
      </c>
      <c r="I1804" s="126" t="str">
        <f t="shared" si="480"/>
        <v/>
      </c>
      <c r="J1804" s="126" t="str">
        <f t="shared" si="479"/>
        <v/>
      </c>
    </row>
    <row r="1805" spans="1:11" s="11" customFormat="1" ht="12.75">
      <c r="A1805" s="47" t="s">
        <v>414</v>
      </c>
      <c r="B1805" s="50" t="s">
        <v>242</v>
      </c>
      <c r="C1805" s="127">
        <f>SUM(C1807:C1809)</f>
        <v>5829127</v>
      </c>
      <c r="D1805" s="127">
        <f>SUM(D1807:D1810)</f>
        <v>0</v>
      </c>
      <c r="E1805" s="127">
        <f t="shared" si="485"/>
        <v>5829127</v>
      </c>
      <c r="F1805" s="127">
        <f>SUM(F1807:F1809)</f>
        <v>5829127</v>
      </c>
      <c r="G1805" s="127">
        <f>SUM(G1807:G1810)</f>
        <v>0</v>
      </c>
      <c r="H1805" s="127">
        <f t="shared" si="486"/>
        <v>5829127</v>
      </c>
      <c r="I1805" s="127">
        <f t="shared" si="480"/>
        <v>100</v>
      </c>
      <c r="J1805" s="127">
        <f t="shared" si="479"/>
        <v>100</v>
      </c>
    </row>
    <row r="1806" spans="1:11" s="11" customFormat="1" hidden="1">
      <c r="A1806" s="36" t="s">
        <v>244</v>
      </c>
      <c r="B1806" s="56"/>
      <c r="C1806" s="139">
        <f>SUM(C1807:C1809)</f>
        <v>5829127</v>
      </c>
      <c r="D1806" s="140"/>
      <c r="E1806" s="126">
        <f t="shared" si="485"/>
        <v>5829127</v>
      </c>
      <c r="F1806" s="139">
        <f>SUM(F1807:F1809)</f>
        <v>5829127</v>
      </c>
      <c r="G1806" s="140"/>
      <c r="H1806" s="126">
        <f t="shared" si="486"/>
        <v>5829127</v>
      </c>
      <c r="I1806" s="126">
        <f t="shared" si="480"/>
        <v>100</v>
      </c>
      <c r="J1806" s="126">
        <f t="shared" si="479"/>
        <v>100</v>
      </c>
    </row>
    <row r="1807" spans="1:11" s="3" customFormat="1">
      <c r="A1807" s="36" t="s">
        <v>150</v>
      </c>
      <c r="B1807" s="42" t="s">
        <v>386</v>
      </c>
      <c r="C1807" s="126">
        <v>5520920</v>
      </c>
      <c r="D1807" s="126"/>
      <c r="E1807" s="126">
        <f t="shared" si="485"/>
        <v>5520920</v>
      </c>
      <c r="F1807" s="126">
        <v>5520920</v>
      </c>
      <c r="G1807" s="126"/>
      <c r="H1807" s="126">
        <f t="shared" si="486"/>
        <v>5520920</v>
      </c>
      <c r="I1807" s="126">
        <f t="shared" si="480"/>
        <v>100</v>
      </c>
      <c r="J1807" s="126">
        <f t="shared" si="479"/>
        <v>100</v>
      </c>
    </row>
    <row r="1808" spans="1:11" s="3" customFormat="1">
      <c r="A1808" s="36" t="s">
        <v>9</v>
      </c>
      <c r="B1808" s="34" t="s">
        <v>6</v>
      </c>
      <c r="C1808" s="126">
        <v>14400</v>
      </c>
      <c r="D1808" s="126"/>
      <c r="E1808" s="126">
        <f t="shared" si="485"/>
        <v>14400</v>
      </c>
      <c r="F1808" s="126">
        <v>14400</v>
      </c>
      <c r="G1808" s="126"/>
      <c r="H1808" s="126">
        <f t="shared" si="486"/>
        <v>14400</v>
      </c>
      <c r="I1808" s="126">
        <f t="shared" si="480"/>
        <v>100</v>
      </c>
      <c r="J1808" s="126">
        <f t="shared" si="479"/>
        <v>100</v>
      </c>
    </row>
    <row r="1809" spans="1:10" s="3" customFormat="1">
      <c r="A1809" s="36" t="s">
        <v>619</v>
      </c>
      <c r="B1809" s="34" t="s">
        <v>618</v>
      </c>
      <c r="C1809" s="124">
        <v>293807</v>
      </c>
      <c r="D1809" s="126"/>
      <c r="E1809" s="126">
        <f t="shared" si="485"/>
        <v>293807</v>
      </c>
      <c r="F1809" s="124">
        <v>293807</v>
      </c>
      <c r="G1809" s="126"/>
      <c r="H1809" s="126">
        <f t="shared" ref="H1809:H1814" si="487">SUM(F1809:G1809)</f>
        <v>293807</v>
      </c>
      <c r="I1809" s="126">
        <f t="shared" si="480"/>
        <v>100</v>
      </c>
      <c r="J1809" s="126">
        <f t="shared" si="479"/>
        <v>100</v>
      </c>
    </row>
    <row r="1810" spans="1:10" s="3" customFormat="1" ht="6" customHeight="1">
      <c r="A1810" s="37"/>
      <c r="B1810" s="38"/>
      <c r="C1810" s="126"/>
      <c r="D1810" s="126"/>
      <c r="E1810" s="126">
        <f t="shared" si="485"/>
        <v>0</v>
      </c>
      <c r="F1810" s="126"/>
      <c r="G1810" s="126"/>
      <c r="H1810" s="126">
        <f t="shared" si="487"/>
        <v>0</v>
      </c>
      <c r="I1810" s="126" t="str">
        <f t="shared" si="480"/>
        <v/>
      </c>
      <c r="J1810" s="126" t="str">
        <f t="shared" si="479"/>
        <v/>
      </c>
    </row>
    <row r="1811" spans="1:10" s="11" customFormat="1" ht="12.75" customHeight="1">
      <c r="A1811" s="47" t="s">
        <v>799</v>
      </c>
      <c r="B1811" s="50" t="s">
        <v>242</v>
      </c>
      <c r="C1811" s="123">
        <f>SUM(C1813:C1814)</f>
        <v>1162300</v>
      </c>
      <c r="D1811" s="123">
        <f>SUM(D1813:D1814)</f>
        <v>0</v>
      </c>
      <c r="E1811" s="123">
        <f t="shared" si="485"/>
        <v>1162300</v>
      </c>
      <c r="F1811" s="123">
        <f>SUM(F1813:F1814)</f>
        <v>1162300</v>
      </c>
      <c r="G1811" s="123">
        <f>SUM(G1813:G1814)</f>
        <v>0</v>
      </c>
      <c r="H1811" s="123">
        <f t="shared" si="487"/>
        <v>1162300</v>
      </c>
      <c r="I1811" s="123">
        <f t="shared" si="480"/>
        <v>100</v>
      </c>
      <c r="J1811" s="123">
        <f t="shared" si="479"/>
        <v>100</v>
      </c>
    </row>
    <row r="1812" spans="1:10" s="11" customFormat="1" ht="12.75" hidden="1" customHeight="1">
      <c r="A1812" s="36" t="s">
        <v>244</v>
      </c>
      <c r="B1812" s="56"/>
      <c r="C1812" s="124">
        <f>SUM(C1813:C1814)</f>
        <v>1162300</v>
      </c>
      <c r="D1812" s="125"/>
      <c r="E1812" s="126">
        <f t="shared" si="485"/>
        <v>1162300</v>
      </c>
      <c r="F1812" s="124">
        <f>SUM(F1813:F1814)</f>
        <v>1162300</v>
      </c>
      <c r="G1812" s="125"/>
      <c r="H1812" s="126">
        <f t="shared" si="487"/>
        <v>1162300</v>
      </c>
      <c r="I1812" s="126">
        <f t="shared" si="480"/>
        <v>100</v>
      </c>
      <c r="J1812" s="126">
        <f t="shared" si="479"/>
        <v>100</v>
      </c>
    </row>
    <row r="1813" spans="1:10" s="3" customFormat="1">
      <c r="A1813" s="36" t="s">
        <v>150</v>
      </c>
      <c r="B1813" s="42" t="s">
        <v>386</v>
      </c>
      <c r="C1813" s="126">
        <v>1137300</v>
      </c>
      <c r="D1813" s="126"/>
      <c r="E1813" s="126">
        <f t="shared" si="485"/>
        <v>1137300</v>
      </c>
      <c r="F1813" s="126">
        <v>1137300</v>
      </c>
      <c r="G1813" s="126"/>
      <c r="H1813" s="126">
        <f t="shared" si="487"/>
        <v>1137300</v>
      </c>
      <c r="I1813" s="126">
        <f t="shared" si="480"/>
        <v>100</v>
      </c>
      <c r="J1813" s="126">
        <f t="shared" si="479"/>
        <v>100</v>
      </c>
    </row>
    <row r="1814" spans="1:10" s="3" customFormat="1">
      <c r="A1814" s="36" t="s">
        <v>619</v>
      </c>
      <c r="B1814" s="34" t="s">
        <v>618</v>
      </c>
      <c r="C1814" s="124">
        <v>25000</v>
      </c>
      <c r="D1814" s="126"/>
      <c r="E1814" s="126">
        <f>SUM(C1814:D1814)</f>
        <v>25000</v>
      </c>
      <c r="F1814" s="124">
        <v>25000</v>
      </c>
      <c r="G1814" s="126"/>
      <c r="H1814" s="126">
        <f t="shared" si="487"/>
        <v>25000</v>
      </c>
      <c r="I1814" s="126">
        <f t="shared" si="480"/>
        <v>100</v>
      </c>
      <c r="J1814" s="126">
        <f t="shared" si="479"/>
        <v>100</v>
      </c>
    </row>
    <row r="1815" spans="1:10" s="3" customFormat="1" ht="6" customHeight="1">
      <c r="A1815" s="315"/>
      <c r="B1815" s="245"/>
      <c r="C1815" s="223"/>
      <c r="D1815" s="223"/>
      <c r="E1815" s="223"/>
      <c r="F1815" s="223"/>
      <c r="G1815" s="223"/>
      <c r="H1815" s="223"/>
      <c r="I1815" s="223" t="str">
        <f t="shared" si="480"/>
        <v/>
      </c>
      <c r="J1815" s="223" t="str">
        <f t="shared" si="479"/>
        <v/>
      </c>
    </row>
    <row r="1816" spans="1:10" s="11" customFormat="1" ht="12.75">
      <c r="A1816" s="47" t="s">
        <v>147</v>
      </c>
      <c r="B1816" s="50" t="s">
        <v>242</v>
      </c>
      <c r="C1816" s="127">
        <f>SUM(C1818:C1819)</f>
        <v>13105000</v>
      </c>
      <c r="D1816" s="127">
        <f>SUM(D1818:D1820)</f>
        <v>0</v>
      </c>
      <c r="E1816" s="127">
        <f t="shared" ref="E1816:E1828" si="488">SUM(C1816:D1816)</f>
        <v>13105000</v>
      </c>
      <c r="F1816" s="127">
        <f>SUM(F1818:F1819)</f>
        <v>13105000</v>
      </c>
      <c r="G1816" s="127">
        <f>SUM(G1818:G1820)</f>
        <v>0</v>
      </c>
      <c r="H1816" s="127">
        <f t="shared" ref="H1816:H1828" si="489">SUM(F1816:G1816)</f>
        <v>13105000</v>
      </c>
      <c r="I1816" s="127">
        <f t="shared" si="480"/>
        <v>100</v>
      </c>
      <c r="J1816" s="127">
        <f t="shared" si="479"/>
        <v>100</v>
      </c>
    </row>
    <row r="1817" spans="1:10" s="11" customFormat="1" hidden="1">
      <c r="A1817" s="36" t="s">
        <v>244</v>
      </c>
      <c r="B1817" s="111"/>
      <c r="C1817" s="291">
        <f>SUM(C1818:C1819)</f>
        <v>13105000</v>
      </c>
      <c r="D1817" s="295"/>
      <c r="E1817" s="126">
        <f t="shared" si="488"/>
        <v>13105000</v>
      </c>
      <c r="F1817" s="291">
        <f>SUM(F1818:F1819)</f>
        <v>13105000</v>
      </c>
      <c r="G1817" s="295"/>
      <c r="H1817" s="126">
        <f t="shared" si="489"/>
        <v>13105000</v>
      </c>
      <c r="I1817" s="126">
        <f t="shared" si="480"/>
        <v>100</v>
      </c>
      <c r="J1817" s="126">
        <f t="shared" si="479"/>
        <v>100</v>
      </c>
    </row>
    <row r="1818" spans="1:10" s="3" customFormat="1">
      <c r="A1818" s="36" t="s">
        <v>150</v>
      </c>
      <c r="B1818" s="42" t="s">
        <v>386</v>
      </c>
      <c r="C1818" s="126">
        <v>12732500</v>
      </c>
      <c r="D1818" s="126"/>
      <c r="E1818" s="126">
        <f t="shared" si="488"/>
        <v>12732500</v>
      </c>
      <c r="F1818" s="126">
        <v>12732500</v>
      </c>
      <c r="G1818" s="126"/>
      <c r="H1818" s="126">
        <f t="shared" si="489"/>
        <v>12732500</v>
      </c>
      <c r="I1818" s="126">
        <f t="shared" si="480"/>
        <v>100</v>
      </c>
      <c r="J1818" s="126">
        <f t="shared" si="479"/>
        <v>100</v>
      </c>
    </row>
    <row r="1819" spans="1:10" s="3" customFormat="1">
      <c r="A1819" s="36" t="s">
        <v>619</v>
      </c>
      <c r="B1819" s="34" t="s">
        <v>618</v>
      </c>
      <c r="C1819" s="124">
        <v>372500</v>
      </c>
      <c r="D1819" s="126"/>
      <c r="E1819" s="126">
        <f t="shared" si="488"/>
        <v>372500</v>
      </c>
      <c r="F1819" s="126">
        <v>372500</v>
      </c>
      <c r="G1819" s="126"/>
      <c r="H1819" s="126">
        <f t="shared" si="489"/>
        <v>372500</v>
      </c>
      <c r="I1819" s="126">
        <f t="shared" si="480"/>
        <v>100</v>
      </c>
      <c r="J1819" s="126">
        <f t="shared" si="479"/>
        <v>100</v>
      </c>
    </row>
    <row r="1820" spans="1:10" s="3" customFormat="1" ht="6" customHeight="1">
      <c r="A1820" s="36"/>
      <c r="B1820" s="34"/>
      <c r="C1820" s="126">
        <f>4000-4000</f>
        <v>0</v>
      </c>
      <c r="D1820" s="126"/>
      <c r="E1820" s="126">
        <f t="shared" si="488"/>
        <v>0</v>
      </c>
      <c r="F1820" s="126">
        <f>4000-4000</f>
        <v>0</v>
      </c>
      <c r="G1820" s="126"/>
      <c r="H1820" s="126">
        <f t="shared" si="489"/>
        <v>0</v>
      </c>
      <c r="I1820" s="126" t="str">
        <f t="shared" si="480"/>
        <v/>
      </c>
      <c r="J1820" s="126" t="str">
        <f t="shared" si="479"/>
        <v/>
      </c>
    </row>
    <row r="1821" spans="1:10" s="11" customFormat="1" ht="12.75">
      <c r="A1821" s="47" t="s">
        <v>802</v>
      </c>
      <c r="B1821" s="50" t="s">
        <v>242</v>
      </c>
      <c r="C1821" s="247">
        <f>SUM(C1823:C1825)</f>
        <v>7572837</v>
      </c>
      <c r="D1821" s="247">
        <f>SUM(D1823:D1825)</f>
        <v>0</v>
      </c>
      <c r="E1821" s="123">
        <f t="shared" si="488"/>
        <v>7572837</v>
      </c>
      <c r="F1821" s="247">
        <f>SUM(F1823:F1825)</f>
        <v>7572837</v>
      </c>
      <c r="G1821" s="247">
        <f>SUM(G1823:G1825)</f>
        <v>0</v>
      </c>
      <c r="H1821" s="123">
        <f t="shared" si="489"/>
        <v>7572837</v>
      </c>
      <c r="I1821" s="123">
        <f t="shared" si="480"/>
        <v>100</v>
      </c>
      <c r="J1821" s="123">
        <f t="shared" si="479"/>
        <v>100</v>
      </c>
    </row>
    <row r="1822" spans="1:10" s="11" customFormat="1" hidden="1">
      <c r="A1822" s="36" t="s">
        <v>244</v>
      </c>
      <c r="B1822" s="56"/>
      <c r="C1822" s="124">
        <f>SUM(C1823:C1825)</f>
        <v>7572837</v>
      </c>
      <c r="D1822" s="124">
        <f>SUM(D1823:D1825)</f>
        <v>0</v>
      </c>
      <c r="E1822" s="126">
        <f t="shared" si="488"/>
        <v>7572837</v>
      </c>
      <c r="F1822" s="124">
        <f>SUM(F1823:F1825)</f>
        <v>7572837</v>
      </c>
      <c r="G1822" s="124">
        <f>SUM(G1823:G1825)</f>
        <v>0</v>
      </c>
      <c r="H1822" s="126">
        <f t="shared" si="489"/>
        <v>7572837</v>
      </c>
      <c r="I1822" s="126">
        <f t="shared" si="480"/>
        <v>100</v>
      </c>
      <c r="J1822" s="126">
        <f t="shared" si="479"/>
        <v>100</v>
      </c>
    </row>
    <row r="1823" spans="1:10" s="3" customFormat="1">
      <c r="A1823" s="36" t="s">
        <v>150</v>
      </c>
      <c r="B1823" s="42" t="s">
        <v>386</v>
      </c>
      <c r="C1823" s="126">
        <v>6595540</v>
      </c>
      <c r="D1823" s="126"/>
      <c r="E1823" s="126">
        <f t="shared" si="488"/>
        <v>6595540</v>
      </c>
      <c r="F1823" s="126">
        <v>6595540</v>
      </c>
      <c r="G1823" s="126"/>
      <c r="H1823" s="126">
        <f t="shared" si="489"/>
        <v>6595540</v>
      </c>
      <c r="I1823" s="126">
        <f t="shared" si="480"/>
        <v>100</v>
      </c>
      <c r="J1823" s="126">
        <f t="shared" si="479"/>
        <v>100</v>
      </c>
    </row>
    <row r="1824" spans="1:10" s="3" customFormat="1" ht="12.75" customHeight="1">
      <c r="A1824" s="36" t="s">
        <v>9</v>
      </c>
      <c r="B1824" s="34" t="s">
        <v>6</v>
      </c>
      <c r="C1824" s="124">
        <v>7800</v>
      </c>
      <c r="D1824" s="126"/>
      <c r="E1824" s="126">
        <f>SUM(C1824:D1824)</f>
        <v>7800</v>
      </c>
      <c r="F1824" s="126">
        <v>7800</v>
      </c>
      <c r="G1824" s="126"/>
      <c r="H1824" s="126">
        <f>SUM(F1824:G1824)</f>
        <v>7800</v>
      </c>
      <c r="I1824" s="126">
        <f t="shared" si="480"/>
        <v>100</v>
      </c>
      <c r="J1824" s="126">
        <f t="shared" si="479"/>
        <v>100</v>
      </c>
    </row>
    <row r="1825" spans="1:10" s="3" customFormat="1" ht="12.75" customHeight="1">
      <c r="A1825" s="36" t="s">
        <v>619</v>
      </c>
      <c r="B1825" s="34" t="s">
        <v>618</v>
      </c>
      <c r="C1825" s="124">
        <v>969497</v>
      </c>
      <c r="D1825" s="126"/>
      <c r="E1825" s="126">
        <f t="shared" si="488"/>
        <v>969497</v>
      </c>
      <c r="F1825" s="126">
        <v>969497</v>
      </c>
      <c r="G1825" s="126"/>
      <c r="H1825" s="126">
        <f t="shared" si="489"/>
        <v>969497</v>
      </c>
      <c r="I1825" s="126">
        <f t="shared" si="480"/>
        <v>100</v>
      </c>
      <c r="J1825" s="126">
        <f t="shared" si="479"/>
        <v>100</v>
      </c>
    </row>
    <row r="1826" spans="1:10" s="3" customFormat="1" ht="6" customHeight="1">
      <c r="A1826" s="36"/>
      <c r="B1826" s="42"/>
      <c r="C1826" s="126">
        <f>146000-146000</f>
        <v>0</v>
      </c>
      <c r="D1826" s="126"/>
      <c r="E1826" s="126">
        <f t="shared" si="488"/>
        <v>0</v>
      </c>
      <c r="F1826" s="126">
        <f>146000-146000</f>
        <v>0</v>
      </c>
      <c r="G1826" s="126"/>
      <c r="H1826" s="126">
        <f t="shared" si="489"/>
        <v>0</v>
      </c>
      <c r="I1826" s="126" t="str">
        <f t="shared" si="480"/>
        <v/>
      </c>
      <c r="J1826" s="126" t="str">
        <f t="shared" si="479"/>
        <v/>
      </c>
    </row>
    <row r="1827" spans="1:10" s="11" customFormat="1" ht="12.75">
      <c r="A1827" s="47" t="s">
        <v>743</v>
      </c>
      <c r="B1827" s="50" t="s">
        <v>242</v>
      </c>
      <c r="C1827" s="123">
        <f>SUM(C1829:C1832)</f>
        <v>16446320</v>
      </c>
      <c r="D1827" s="123">
        <f>SUM(D1829:D1833)</f>
        <v>0</v>
      </c>
      <c r="E1827" s="123">
        <f t="shared" si="488"/>
        <v>16446320</v>
      </c>
      <c r="F1827" s="123">
        <f>SUM(F1829:F1832)</f>
        <v>16446320</v>
      </c>
      <c r="G1827" s="123">
        <f>SUM(G1829:G1833)</f>
        <v>0</v>
      </c>
      <c r="H1827" s="123">
        <f t="shared" si="489"/>
        <v>16446320</v>
      </c>
      <c r="I1827" s="123">
        <f t="shared" si="480"/>
        <v>100</v>
      </c>
      <c r="J1827" s="123">
        <f t="shared" si="479"/>
        <v>100</v>
      </c>
    </row>
    <row r="1828" spans="1:10" s="11" customFormat="1" hidden="1">
      <c r="A1828" s="36" t="s">
        <v>244</v>
      </c>
      <c r="B1828" s="111"/>
      <c r="C1828" s="258">
        <f>SUM(C1829:C1832)</f>
        <v>16446320</v>
      </c>
      <c r="D1828" s="266"/>
      <c r="E1828" s="126">
        <f t="shared" si="488"/>
        <v>16446320</v>
      </c>
      <c r="F1828" s="258">
        <f>SUM(F1829:F1832)</f>
        <v>16446320</v>
      </c>
      <c r="G1828" s="266"/>
      <c r="H1828" s="126">
        <f t="shared" si="489"/>
        <v>16446320</v>
      </c>
      <c r="I1828" s="126">
        <f t="shared" si="480"/>
        <v>100</v>
      </c>
      <c r="J1828" s="126">
        <f t="shared" si="479"/>
        <v>100</v>
      </c>
    </row>
    <row r="1829" spans="1:10" s="3" customFormat="1">
      <c r="A1829" s="36" t="s">
        <v>150</v>
      </c>
      <c r="B1829" s="42" t="s">
        <v>386</v>
      </c>
      <c r="C1829" s="126">
        <v>14483220</v>
      </c>
      <c r="D1829" s="126"/>
      <c r="E1829" s="126">
        <f t="shared" ref="E1829:E1834" si="490">SUM(C1829:D1829)</f>
        <v>14483220</v>
      </c>
      <c r="F1829" s="126">
        <v>14483220</v>
      </c>
      <c r="G1829" s="126"/>
      <c r="H1829" s="126">
        <f t="shared" ref="H1829:H1834" si="491">SUM(F1829:G1829)</f>
        <v>14483220</v>
      </c>
      <c r="I1829" s="126">
        <f t="shared" si="480"/>
        <v>100</v>
      </c>
      <c r="J1829" s="126">
        <f t="shared" ref="J1829:J1894" si="492">IF(E1829&lt;&gt;0,IF(H1829&lt;&gt;0,H1829/E1829*100,""),"")</f>
        <v>100</v>
      </c>
    </row>
    <row r="1830" spans="1:10" s="3" customFormat="1" ht="12.75" customHeight="1">
      <c r="A1830" s="36" t="s">
        <v>9</v>
      </c>
      <c r="B1830" s="34" t="s">
        <v>6</v>
      </c>
      <c r="C1830" s="124">
        <v>593500</v>
      </c>
      <c r="D1830" s="126"/>
      <c r="E1830" s="126">
        <f>SUM(C1830:D1830)</f>
        <v>593500</v>
      </c>
      <c r="F1830" s="124">
        <v>593500</v>
      </c>
      <c r="G1830" s="126"/>
      <c r="H1830" s="126">
        <f>SUM(F1830:G1830)</f>
        <v>593500</v>
      </c>
      <c r="I1830" s="126">
        <f t="shared" ref="I1830:I1895" si="493">IF(C1830&lt;&gt;0,IF(F1830&lt;&gt;0,F1830/C1830*100,""),"")</f>
        <v>100</v>
      </c>
      <c r="J1830" s="126">
        <f t="shared" si="492"/>
        <v>100</v>
      </c>
    </row>
    <row r="1831" spans="1:10" s="3" customFormat="1" ht="12.75" customHeight="1">
      <c r="A1831" s="36" t="s">
        <v>8</v>
      </c>
      <c r="B1831" s="34" t="s">
        <v>7</v>
      </c>
      <c r="C1831" s="124">
        <v>94670</v>
      </c>
      <c r="D1831" s="126"/>
      <c r="E1831" s="126">
        <f>SUM(C1831:D1831)</f>
        <v>94670</v>
      </c>
      <c r="F1831" s="124">
        <v>94670</v>
      </c>
      <c r="G1831" s="126"/>
      <c r="H1831" s="126">
        <f>SUM(F1831:G1831)</f>
        <v>94670</v>
      </c>
      <c r="I1831" s="126">
        <f t="shared" si="493"/>
        <v>100</v>
      </c>
      <c r="J1831" s="126">
        <f t="shared" si="492"/>
        <v>100</v>
      </c>
    </row>
    <row r="1832" spans="1:10" s="3" customFormat="1" ht="12.75" customHeight="1">
      <c r="A1832" s="36" t="s">
        <v>619</v>
      </c>
      <c r="B1832" s="34" t="s">
        <v>618</v>
      </c>
      <c r="C1832" s="124">
        <v>1274930</v>
      </c>
      <c r="D1832" s="126"/>
      <c r="E1832" s="126">
        <f t="shared" si="490"/>
        <v>1274930</v>
      </c>
      <c r="F1832" s="124">
        <v>1274930</v>
      </c>
      <c r="G1832" s="126"/>
      <c r="H1832" s="126">
        <f t="shared" si="491"/>
        <v>1274930</v>
      </c>
      <c r="I1832" s="126">
        <f t="shared" si="493"/>
        <v>100</v>
      </c>
      <c r="J1832" s="126">
        <f t="shared" si="492"/>
        <v>100</v>
      </c>
    </row>
    <row r="1833" spans="1:10" s="3" customFormat="1" ht="6" customHeight="1">
      <c r="A1833" s="36"/>
      <c r="B1833" s="42"/>
      <c r="C1833" s="126">
        <f>208500-208500</f>
        <v>0</v>
      </c>
      <c r="D1833" s="126"/>
      <c r="E1833" s="126">
        <f t="shared" si="490"/>
        <v>0</v>
      </c>
      <c r="F1833" s="126">
        <f>208500-208500</f>
        <v>0</v>
      </c>
      <c r="G1833" s="126"/>
      <c r="H1833" s="126">
        <f t="shared" si="491"/>
        <v>0</v>
      </c>
      <c r="I1833" s="126" t="str">
        <f t="shared" si="493"/>
        <v/>
      </c>
      <c r="J1833" s="126" t="str">
        <f t="shared" si="492"/>
        <v/>
      </c>
    </row>
    <row r="1834" spans="1:10" s="11" customFormat="1" ht="12.75">
      <c r="A1834" s="47" t="s">
        <v>174</v>
      </c>
      <c r="B1834" s="50" t="s">
        <v>242</v>
      </c>
      <c r="C1834" s="123">
        <f>SUM(C1836:C1837)</f>
        <v>1518400</v>
      </c>
      <c r="D1834" s="123">
        <f>SUM(D1836:D1836)</f>
        <v>0</v>
      </c>
      <c r="E1834" s="123">
        <f t="shared" si="490"/>
        <v>1518400</v>
      </c>
      <c r="F1834" s="123">
        <f>SUM(F1836:F1837)</f>
        <v>1518400</v>
      </c>
      <c r="G1834" s="123">
        <f>SUM(G1836:G1836)</f>
        <v>0</v>
      </c>
      <c r="H1834" s="123">
        <f t="shared" si="491"/>
        <v>1518400</v>
      </c>
      <c r="I1834" s="123">
        <f t="shared" si="493"/>
        <v>100</v>
      </c>
      <c r="J1834" s="123">
        <f t="shared" si="492"/>
        <v>100</v>
      </c>
    </row>
    <row r="1835" spans="1:10" s="11" customFormat="1" hidden="1">
      <c r="A1835" s="36" t="s">
        <v>244</v>
      </c>
      <c r="B1835" s="56"/>
      <c r="C1835" s="126">
        <f>SUM(C1836:C1837)</f>
        <v>1518400</v>
      </c>
      <c r="D1835" s="125"/>
      <c r="E1835" s="126">
        <f>SUM(C1835:D1835)</f>
        <v>1518400</v>
      </c>
      <c r="F1835" s="126">
        <f>SUM(F1836:F1837)</f>
        <v>1518400</v>
      </c>
      <c r="G1835" s="125"/>
      <c r="H1835" s="126">
        <f t="shared" ref="H1835:H1840" si="494">SUM(F1835:G1835)</f>
        <v>1518400</v>
      </c>
      <c r="I1835" s="126">
        <f t="shared" si="493"/>
        <v>100</v>
      </c>
      <c r="J1835" s="126">
        <f t="shared" si="492"/>
        <v>100</v>
      </c>
    </row>
    <row r="1836" spans="1:10" s="3" customFormat="1" ht="15" customHeight="1">
      <c r="A1836" s="36" t="s">
        <v>150</v>
      </c>
      <c r="B1836" s="42" t="s">
        <v>386</v>
      </c>
      <c r="C1836" s="126">
        <v>1512900</v>
      </c>
      <c r="D1836" s="126"/>
      <c r="E1836" s="126">
        <f>SUM(C1836:D1836)</f>
        <v>1512900</v>
      </c>
      <c r="F1836" s="126">
        <v>1512900</v>
      </c>
      <c r="G1836" s="126"/>
      <c r="H1836" s="126">
        <f t="shared" si="494"/>
        <v>1512900</v>
      </c>
      <c r="I1836" s="126">
        <f t="shared" si="493"/>
        <v>100</v>
      </c>
      <c r="J1836" s="126">
        <f t="shared" si="492"/>
        <v>100</v>
      </c>
    </row>
    <row r="1837" spans="1:10" s="3" customFormat="1">
      <c r="A1837" s="36" t="s">
        <v>619</v>
      </c>
      <c r="B1837" s="42" t="s">
        <v>618</v>
      </c>
      <c r="C1837" s="126">
        <v>5500</v>
      </c>
      <c r="D1837" s="126"/>
      <c r="E1837" s="126">
        <f>SUM(C1837:D1837)</f>
        <v>5500</v>
      </c>
      <c r="F1837" s="126">
        <v>5500</v>
      </c>
      <c r="G1837" s="126"/>
      <c r="H1837" s="126">
        <f t="shared" si="494"/>
        <v>5500</v>
      </c>
      <c r="I1837" s="126">
        <f t="shared" si="493"/>
        <v>100</v>
      </c>
      <c r="J1837" s="126">
        <f t="shared" si="492"/>
        <v>100</v>
      </c>
    </row>
    <row r="1838" spans="1:10" s="3" customFormat="1" ht="6" customHeight="1">
      <c r="A1838" s="36"/>
      <c r="B1838" s="34"/>
      <c r="C1838" s="126"/>
      <c r="D1838" s="126"/>
      <c r="E1838" s="126">
        <f>SUM(C1838:D1838)</f>
        <v>0</v>
      </c>
      <c r="F1838" s="126"/>
      <c r="G1838" s="126"/>
      <c r="H1838" s="126">
        <f t="shared" si="494"/>
        <v>0</v>
      </c>
      <c r="I1838" s="126" t="str">
        <f t="shared" si="493"/>
        <v/>
      </c>
      <c r="J1838" s="126" t="str">
        <f t="shared" si="492"/>
        <v/>
      </c>
    </row>
    <row r="1839" spans="1:10" s="3" customFormat="1" ht="12.75">
      <c r="A1839" s="47" t="s">
        <v>690</v>
      </c>
      <c r="B1839" s="50" t="s">
        <v>242</v>
      </c>
      <c r="C1839" s="247">
        <f>SUM(C1841:C1845)</f>
        <v>33895560</v>
      </c>
      <c r="D1839" s="247">
        <f>SUM(D1841:D1845)</f>
        <v>0</v>
      </c>
      <c r="E1839" s="123">
        <f>SUM(C1839:D1839)</f>
        <v>33895560</v>
      </c>
      <c r="F1839" s="247">
        <f>SUM(F1841:F1845)</f>
        <v>33895560</v>
      </c>
      <c r="G1839" s="247">
        <f>SUM(G1841:G1845)</f>
        <v>0</v>
      </c>
      <c r="H1839" s="123">
        <f t="shared" si="494"/>
        <v>33895560</v>
      </c>
      <c r="I1839" s="123">
        <f t="shared" si="493"/>
        <v>100</v>
      </c>
      <c r="J1839" s="123">
        <f t="shared" si="492"/>
        <v>100</v>
      </c>
    </row>
    <row r="1840" spans="1:10" s="3" customFormat="1" hidden="1">
      <c r="A1840" s="36" t="s">
        <v>244</v>
      </c>
      <c r="B1840" s="56"/>
      <c r="C1840" s="124">
        <f>SUM(C1841:C1845)</f>
        <v>33895560</v>
      </c>
      <c r="D1840" s="125"/>
      <c r="E1840" s="126">
        <f t="shared" ref="E1840:E1852" si="495">SUM(C1840:D1840)</f>
        <v>33895560</v>
      </c>
      <c r="F1840" s="124">
        <f>SUM(F1841:F1845)</f>
        <v>33895560</v>
      </c>
      <c r="G1840" s="125"/>
      <c r="H1840" s="126">
        <f t="shared" si="494"/>
        <v>33895560</v>
      </c>
      <c r="I1840" s="126">
        <f t="shared" si="493"/>
        <v>100</v>
      </c>
      <c r="J1840" s="126">
        <f t="shared" si="492"/>
        <v>100</v>
      </c>
    </row>
    <row r="1841" spans="1:10" s="3" customFormat="1" ht="12.75" customHeight="1">
      <c r="A1841" s="36" t="s">
        <v>150</v>
      </c>
      <c r="B1841" s="42" t="s">
        <v>386</v>
      </c>
      <c r="C1841" s="126">
        <v>32611702</v>
      </c>
      <c r="D1841" s="126"/>
      <c r="E1841" s="126">
        <f t="shared" si="495"/>
        <v>32611702</v>
      </c>
      <c r="F1841" s="126">
        <v>32611702</v>
      </c>
      <c r="G1841" s="126"/>
      <c r="H1841" s="126">
        <f t="shared" ref="H1841:H1849" si="496">SUM(F1841:G1841)</f>
        <v>32611702</v>
      </c>
      <c r="I1841" s="126">
        <f t="shared" si="493"/>
        <v>100</v>
      </c>
      <c r="J1841" s="126">
        <f t="shared" si="492"/>
        <v>100</v>
      </c>
    </row>
    <row r="1842" spans="1:10" s="3" customFormat="1" ht="12.75" customHeight="1">
      <c r="A1842" s="36" t="s">
        <v>9</v>
      </c>
      <c r="B1842" s="34" t="s">
        <v>6</v>
      </c>
      <c r="C1842" s="124">
        <v>716800</v>
      </c>
      <c r="D1842" s="126"/>
      <c r="E1842" s="126">
        <f>SUM(C1842:D1842)</f>
        <v>716800</v>
      </c>
      <c r="F1842" s="124">
        <v>716800</v>
      </c>
      <c r="G1842" s="126"/>
      <c r="H1842" s="126">
        <f>SUM(F1842:G1842)</f>
        <v>716800</v>
      </c>
      <c r="I1842" s="126">
        <f t="shared" si="493"/>
        <v>100</v>
      </c>
      <c r="J1842" s="126">
        <f t="shared" si="492"/>
        <v>100</v>
      </c>
    </row>
    <row r="1843" spans="1:10" s="3" customFormat="1" ht="12.75" customHeight="1">
      <c r="A1843" s="36" t="s">
        <v>608</v>
      </c>
      <c r="B1843" s="34" t="s">
        <v>609</v>
      </c>
      <c r="C1843" s="124">
        <v>200000</v>
      </c>
      <c r="D1843" s="126"/>
      <c r="E1843" s="126">
        <f>SUM(C1843:D1843)</f>
        <v>200000</v>
      </c>
      <c r="F1843" s="124">
        <v>200000</v>
      </c>
      <c r="G1843" s="126"/>
      <c r="H1843" s="126">
        <f t="shared" ref="H1843:H1844" si="497">SUM(F1843:G1843)</f>
        <v>200000</v>
      </c>
      <c r="I1843" s="126">
        <f t="shared" si="493"/>
        <v>100</v>
      </c>
      <c r="J1843" s="126">
        <f t="shared" si="492"/>
        <v>100</v>
      </c>
    </row>
    <row r="1844" spans="1:10" s="3" customFormat="1" ht="12.75" customHeight="1">
      <c r="A1844" s="36" t="s">
        <v>8</v>
      </c>
      <c r="B1844" s="42" t="s">
        <v>7</v>
      </c>
      <c r="C1844" s="124">
        <v>41820</v>
      </c>
      <c r="D1844" s="126"/>
      <c r="E1844" s="126">
        <f>SUM(C1844:D1844)</f>
        <v>41820</v>
      </c>
      <c r="F1844" s="124">
        <v>41820</v>
      </c>
      <c r="G1844" s="126"/>
      <c r="H1844" s="126">
        <f t="shared" si="497"/>
        <v>41820</v>
      </c>
      <c r="I1844" s="126">
        <f t="shared" si="493"/>
        <v>100</v>
      </c>
      <c r="J1844" s="126">
        <f t="shared" si="492"/>
        <v>100</v>
      </c>
    </row>
    <row r="1845" spans="1:10" s="3" customFormat="1" ht="12.75" customHeight="1">
      <c r="A1845" s="36" t="s">
        <v>619</v>
      </c>
      <c r="B1845" s="34" t="s">
        <v>618</v>
      </c>
      <c r="C1845" s="124">
        <v>325238</v>
      </c>
      <c r="D1845" s="126"/>
      <c r="E1845" s="126">
        <f t="shared" si="495"/>
        <v>325238</v>
      </c>
      <c r="F1845" s="124">
        <v>325238</v>
      </c>
      <c r="G1845" s="126"/>
      <c r="H1845" s="126">
        <f t="shared" si="496"/>
        <v>325238</v>
      </c>
      <c r="I1845" s="126">
        <f t="shared" si="493"/>
        <v>100</v>
      </c>
      <c r="J1845" s="126">
        <f t="shared" si="492"/>
        <v>100</v>
      </c>
    </row>
    <row r="1846" spans="1:10" s="3" customFormat="1" ht="6" customHeight="1">
      <c r="A1846" s="37"/>
      <c r="B1846" s="38"/>
      <c r="C1846" s="126"/>
      <c r="D1846" s="126"/>
      <c r="E1846" s="126">
        <f t="shared" si="495"/>
        <v>0</v>
      </c>
      <c r="F1846" s="126"/>
      <c r="G1846" s="126"/>
      <c r="H1846" s="126">
        <f t="shared" si="496"/>
        <v>0</v>
      </c>
      <c r="I1846" s="126" t="str">
        <f t="shared" si="493"/>
        <v/>
      </c>
      <c r="J1846" s="126" t="str">
        <f t="shared" si="492"/>
        <v/>
      </c>
    </row>
    <row r="1847" spans="1:10" s="3" customFormat="1" ht="12.75">
      <c r="A1847" s="47" t="s">
        <v>602</v>
      </c>
      <c r="B1847" s="50" t="s">
        <v>242</v>
      </c>
      <c r="C1847" s="123">
        <f>SUM(C1849:C1853)</f>
        <v>30638740</v>
      </c>
      <c r="D1847" s="123">
        <f>SUM(D1849:D1851)</f>
        <v>0</v>
      </c>
      <c r="E1847" s="123">
        <f t="shared" si="495"/>
        <v>30638740</v>
      </c>
      <c r="F1847" s="123">
        <f>SUM(F1849:F1853)</f>
        <v>30638740</v>
      </c>
      <c r="G1847" s="123">
        <f>SUM(G1849:G1851)</f>
        <v>0</v>
      </c>
      <c r="H1847" s="123">
        <f t="shared" si="496"/>
        <v>30638740</v>
      </c>
      <c r="I1847" s="123">
        <f t="shared" si="493"/>
        <v>100</v>
      </c>
      <c r="J1847" s="123">
        <f t="shared" si="492"/>
        <v>100</v>
      </c>
    </row>
    <row r="1848" spans="1:10" s="3" customFormat="1" hidden="1">
      <c r="A1848" s="54" t="s">
        <v>244</v>
      </c>
      <c r="B1848" s="56"/>
      <c r="C1848" s="256">
        <f>SUM(C1849:C1853)</f>
        <v>30638740</v>
      </c>
      <c r="D1848" s="299"/>
      <c r="E1848" s="144">
        <f t="shared" si="495"/>
        <v>30638740</v>
      </c>
      <c r="F1848" s="256">
        <f>SUM(F1849:F1853)</f>
        <v>30638740</v>
      </c>
      <c r="G1848" s="299"/>
      <c r="H1848" s="144">
        <f t="shared" si="496"/>
        <v>30638740</v>
      </c>
      <c r="I1848" s="144">
        <f t="shared" si="493"/>
        <v>100</v>
      </c>
      <c r="J1848" s="144">
        <f t="shared" si="492"/>
        <v>100</v>
      </c>
    </row>
    <row r="1849" spans="1:10">
      <c r="A1849" s="36" t="s">
        <v>150</v>
      </c>
      <c r="B1849" s="42" t="s">
        <v>386</v>
      </c>
      <c r="C1849" s="130">
        <v>30443700</v>
      </c>
      <c r="D1849" s="300"/>
      <c r="E1849" s="144">
        <f t="shared" si="495"/>
        <v>30443700</v>
      </c>
      <c r="F1849" s="130">
        <v>30443700</v>
      </c>
      <c r="G1849" s="300"/>
      <c r="H1849" s="144">
        <f t="shared" si="496"/>
        <v>30443700</v>
      </c>
      <c r="I1849" s="144">
        <f t="shared" si="493"/>
        <v>100</v>
      </c>
      <c r="J1849" s="144">
        <f t="shared" si="492"/>
        <v>100</v>
      </c>
    </row>
    <row r="1850" spans="1:10">
      <c r="A1850" s="176" t="s">
        <v>8</v>
      </c>
      <c r="B1850" s="172" t="s">
        <v>7</v>
      </c>
      <c r="C1850" s="126">
        <v>195040</v>
      </c>
      <c r="D1850" s="300"/>
      <c r="E1850" s="144">
        <f t="shared" si="495"/>
        <v>195040</v>
      </c>
      <c r="F1850" s="126">
        <v>195040</v>
      </c>
      <c r="G1850" s="300"/>
      <c r="H1850" s="144">
        <f>SUM(F1850:G1850)</f>
        <v>195040</v>
      </c>
      <c r="I1850" s="144">
        <f t="shared" si="493"/>
        <v>100</v>
      </c>
      <c r="J1850" s="144">
        <f t="shared" si="492"/>
        <v>100</v>
      </c>
    </row>
    <row r="1851" spans="1:10" s="7" customFormat="1" hidden="1">
      <c r="A1851" s="41" t="s">
        <v>9</v>
      </c>
      <c r="B1851" s="34" t="s">
        <v>6</v>
      </c>
      <c r="C1851" s="124"/>
      <c r="D1851" s="126"/>
      <c r="E1851" s="144">
        <f t="shared" si="495"/>
        <v>0</v>
      </c>
      <c r="F1851" s="126"/>
      <c r="G1851" s="126"/>
      <c r="H1851" s="144">
        <f>SUM(F1851:G1851)</f>
        <v>0</v>
      </c>
      <c r="I1851" s="144" t="str">
        <f t="shared" si="493"/>
        <v/>
      </c>
      <c r="J1851" s="144" t="str">
        <f t="shared" si="492"/>
        <v/>
      </c>
    </row>
    <row r="1852" spans="1:10" s="7" customFormat="1" hidden="1">
      <c r="A1852" s="173" t="s">
        <v>619</v>
      </c>
      <c r="B1852" s="175" t="s">
        <v>618</v>
      </c>
      <c r="C1852" s="124"/>
      <c r="D1852" s="126"/>
      <c r="E1852" s="144">
        <f t="shared" si="495"/>
        <v>0</v>
      </c>
      <c r="F1852" s="126"/>
      <c r="G1852" s="126"/>
      <c r="H1852" s="144">
        <f>SUM(F1852:G1852)</f>
        <v>0</v>
      </c>
      <c r="I1852" s="144" t="str">
        <f t="shared" si="493"/>
        <v/>
      </c>
      <c r="J1852" s="144" t="str">
        <f t="shared" si="492"/>
        <v/>
      </c>
    </row>
    <row r="1853" spans="1:10" s="7" customFormat="1" ht="6" customHeight="1">
      <c r="A1853" s="41"/>
      <c r="B1853" s="34"/>
      <c r="C1853" s="126"/>
      <c r="D1853" s="126"/>
      <c r="E1853" s="126"/>
      <c r="F1853" s="126"/>
      <c r="G1853" s="126"/>
      <c r="H1853" s="126"/>
      <c r="I1853" s="126" t="str">
        <f t="shared" si="493"/>
        <v/>
      </c>
      <c r="J1853" s="126" t="str">
        <f t="shared" si="492"/>
        <v/>
      </c>
    </row>
    <row r="1854" spans="1:10" s="11" customFormat="1" ht="12.75">
      <c r="A1854" s="47" t="s">
        <v>118</v>
      </c>
      <c r="B1854" s="50" t="s">
        <v>242</v>
      </c>
      <c r="C1854" s="143">
        <f>SUM(C1856:C1866)</f>
        <v>40034527</v>
      </c>
      <c r="D1854" s="143">
        <f>SUM(D1856:D1866)</f>
        <v>14462743</v>
      </c>
      <c r="E1854" s="283">
        <f t="shared" ref="E1854:E1864" si="498">SUM(C1854:D1854)</f>
        <v>54497270</v>
      </c>
      <c r="F1854" s="143">
        <f>SUM(F1856:F1866)</f>
        <v>36307523.469999999</v>
      </c>
      <c r="G1854" s="143">
        <f>SUM(G1856:G1866)</f>
        <v>13306584.390000001</v>
      </c>
      <c r="H1854" s="283">
        <f t="shared" ref="H1854:H1867" si="499">SUM(F1854:G1854)</f>
        <v>49614107.859999999</v>
      </c>
      <c r="I1854" s="283">
        <f t="shared" si="493"/>
        <v>90.690526879460819</v>
      </c>
      <c r="J1854" s="283">
        <f t="shared" si="492"/>
        <v>91.0396206268681</v>
      </c>
    </row>
    <row r="1855" spans="1:10" s="11" customFormat="1">
      <c r="A1855" s="41" t="s">
        <v>244</v>
      </c>
      <c r="B1855" s="301"/>
      <c r="C1855" s="302">
        <f>SUM(C1856:C1865)</f>
        <v>31134770</v>
      </c>
      <c r="D1855" s="302">
        <f>SUM(D1856:D1865)</f>
        <v>14462743</v>
      </c>
      <c r="E1855" s="303">
        <f t="shared" si="498"/>
        <v>45597513</v>
      </c>
      <c r="F1855" s="302">
        <f>SUM(F1856:F1865)</f>
        <v>27755306.700000003</v>
      </c>
      <c r="G1855" s="302">
        <f>SUM(G1856:G1865)</f>
        <v>13306584.390000001</v>
      </c>
      <c r="H1855" s="303">
        <f t="shared" si="499"/>
        <v>41061891.090000004</v>
      </c>
      <c r="I1855" s="303">
        <f t="shared" si="493"/>
        <v>89.145693705140587</v>
      </c>
      <c r="J1855" s="303">
        <f t="shared" si="492"/>
        <v>90.052918215078975</v>
      </c>
    </row>
    <row r="1856" spans="1:10" s="11" customFormat="1">
      <c r="A1856" s="41" t="s">
        <v>523</v>
      </c>
      <c r="B1856" s="34">
        <v>0</v>
      </c>
      <c r="C1856" s="286"/>
      <c r="D1856" s="286">
        <v>5707341</v>
      </c>
      <c r="E1856" s="303">
        <f t="shared" si="498"/>
        <v>5707341</v>
      </c>
      <c r="F1856" s="286"/>
      <c r="G1856" s="286">
        <v>5374250.8499999996</v>
      </c>
      <c r="H1856" s="303">
        <f t="shared" si="499"/>
        <v>5374250.8499999996</v>
      </c>
      <c r="I1856" s="303" t="str">
        <f t="shared" si="493"/>
        <v/>
      </c>
      <c r="J1856" s="303">
        <f t="shared" si="492"/>
        <v>94.163829531124904</v>
      </c>
    </row>
    <row r="1857" spans="1:10" s="11" customFormat="1">
      <c r="A1857" s="173" t="s">
        <v>922</v>
      </c>
      <c r="B1857" s="175" t="s">
        <v>919</v>
      </c>
      <c r="C1857" s="286">
        <v>262867</v>
      </c>
      <c r="D1857" s="286">
        <v>466540</v>
      </c>
      <c r="E1857" s="303">
        <f t="shared" si="498"/>
        <v>729407</v>
      </c>
      <c r="F1857" s="286">
        <v>181252.37</v>
      </c>
      <c r="G1857" s="286">
        <v>402309.74</v>
      </c>
      <c r="H1857" s="303">
        <f>SUM(F1857:G1857)</f>
        <v>583562.11</v>
      </c>
      <c r="I1857" s="303">
        <f t="shared" si="493"/>
        <v>68.952120273750609</v>
      </c>
      <c r="J1857" s="303">
        <f t="shared" si="492"/>
        <v>80.005005435922598</v>
      </c>
    </row>
    <row r="1858" spans="1:10" s="11" customFormat="1" ht="24">
      <c r="A1858" s="41" t="s">
        <v>350</v>
      </c>
      <c r="B1858" s="34" t="s">
        <v>501</v>
      </c>
      <c r="C1858" s="124">
        <v>20789381</v>
      </c>
      <c r="D1858" s="286">
        <v>5753995</v>
      </c>
      <c r="E1858" s="303">
        <f t="shared" si="498"/>
        <v>26543376</v>
      </c>
      <c r="F1858" s="286">
        <v>18913169.210000001</v>
      </c>
      <c r="G1858" s="286">
        <v>5510884.3499999996</v>
      </c>
      <c r="H1858" s="303">
        <f t="shared" si="499"/>
        <v>24424053.560000002</v>
      </c>
      <c r="I1858" s="303">
        <f t="shared" si="493"/>
        <v>90.975143560070407</v>
      </c>
      <c r="J1858" s="303">
        <f t="shared" si="492"/>
        <v>92.015625894761854</v>
      </c>
    </row>
    <row r="1859" spans="1:10" s="11" customFormat="1">
      <c r="A1859" s="41" t="s">
        <v>93</v>
      </c>
      <c r="B1859" s="34" t="s">
        <v>502</v>
      </c>
      <c r="C1859" s="124">
        <f>560864+1728000</f>
        <v>2288864</v>
      </c>
      <c r="D1859" s="286">
        <v>388783</v>
      </c>
      <c r="E1859" s="303">
        <f t="shared" si="498"/>
        <v>2677647</v>
      </c>
      <c r="F1859" s="286">
        <v>2062317.09</v>
      </c>
      <c r="G1859" s="286">
        <v>349174.49</v>
      </c>
      <c r="H1859" s="303">
        <f t="shared" si="499"/>
        <v>2411491.58</v>
      </c>
      <c r="I1859" s="303">
        <f t="shared" ref="I1859:I1866" si="500">IF(C1859&lt;&gt;0,IF(F1859&lt;&gt;0,F1859/C1859*100,""),"")</f>
        <v>90.102211839585053</v>
      </c>
      <c r="J1859" s="303">
        <f t="shared" ref="J1859:J1866" si="501">IF(E1859&lt;&gt;0,IF(H1859&lt;&gt;0,H1859/E1859*100,""),"")</f>
        <v>90.06010052856108</v>
      </c>
    </row>
    <row r="1860" spans="1:10" s="11" customFormat="1">
      <c r="A1860" s="41" t="s">
        <v>827</v>
      </c>
      <c r="B1860" s="34" t="s">
        <v>497</v>
      </c>
      <c r="C1860" s="124">
        <f>5350788+531295</f>
        <v>5882083</v>
      </c>
      <c r="D1860" s="286">
        <v>1632890</v>
      </c>
      <c r="E1860" s="303">
        <f t="shared" si="498"/>
        <v>7514973</v>
      </c>
      <c r="F1860" s="286">
        <v>4690946.2699999996</v>
      </c>
      <c r="G1860" s="286">
        <v>1184156.97</v>
      </c>
      <c r="H1860" s="303">
        <f t="shared" si="499"/>
        <v>5875103.2399999993</v>
      </c>
      <c r="I1860" s="303">
        <f t="shared" si="500"/>
        <v>79.749746305857968</v>
      </c>
      <c r="J1860" s="303">
        <f t="shared" si="501"/>
        <v>78.178634041665873</v>
      </c>
    </row>
    <row r="1861" spans="1:10" s="11" customFormat="1">
      <c r="A1861" s="41" t="s">
        <v>143</v>
      </c>
      <c r="B1861" s="34" t="s">
        <v>503</v>
      </c>
      <c r="C1861" s="124">
        <v>1742305</v>
      </c>
      <c r="D1861" s="286">
        <v>15551</v>
      </c>
      <c r="E1861" s="303">
        <f t="shared" si="498"/>
        <v>1757856</v>
      </c>
      <c r="F1861" s="286">
        <v>1739512.38</v>
      </c>
      <c r="G1861" s="286">
        <v>15181.5</v>
      </c>
      <c r="H1861" s="303">
        <f t="shared" si="499"/>
        <v>1754693.88</v>
      </c>
      <c r="I1861" s="303">
        <f t="shared" si="500"/>
        <v>99.8397169267149</v>
      </c>
      <c r="J1861" s="303">
        <f t="shared" si="501"/>
        <v>99.820114958221822</v>
      </c>
    </row>
    <row r="1862" spans="1:10" s="11" customFormat="1">
      <c r="A1862" s="41" t="s">
        <v>847</v>
      </c>
      <c r="B1862" s="34" t="s">
        <v>846</v>
      </c>
      <c r="C1862" s="124">
        <v>40000</v>
      </c>
      <c r="D1862" s="286">
        <v>466540</v>
      </c>
      <c r="E1862" s="303">
        <f t="shared" si="498"/>
        <v>506540</v>
      </c>
      <c r="F1862" s="286">
        <v>39999.51</v>
      </c>
      <c r="G1862" s="286">
        <v>455444.99</v>
      </c>
      <c r="H1862" s="303">
        <f t="shared" si="499"/>
        <v>495444.5</v>
      </c>
      <c r="I1862" s="303">
        <f t="shared" si="500"/>
        <v>99.998775000000009</v>
      </c>
      <c r="J1862" s="303">
        <f t="shared" si="501"/>
        <v>97.809551071978518</v>
      </c>
    </row>
    <row r="1863" spans="1:10" s="11" customFormat="1">
      <c r="A1863" s="41" t="s">
        <v>8</v>
      </c>
      <c r="B1863" s="34" t="s">
        <v>7</v>
      </c>
      <c r="C1863" s="124">
        <v>79270</v>
      </c>
      <c r="D1863" s="286">
        <v>31103</v>
      </c>
      <c r="E1863" s="303">
        <f t="shared" si="498"/>
        <v>110373</v>
      </c>
      <c r="F1863" s="286">
        <v>78109.87</v>
      </c>
      <c r="G1863" s="286">
        <v>15181.5</v>
      </c>
      <c r="H1863" s="303">
        <f t="shared" si="499"/>
        <v>93291.37</v>
      </c>
      <c r="I1863" s="303">
        <f t="shared" si="500"/>
        <v>98.536482906522011</v>
      </c>
      <c r="J1863" s="303">
        <f t="shared" si="501"/>
        <v>84.523724099190929</v>
      </c>
    </row>
    <row r="1864" spans="1:10" s="11" customFormat="1">
      <c r="A1864" s="41" t="s">
        <v>622</v>
      </c>
      <c r="B1864" s="34" t="s">
        <v>117</v>
      </c>
      <c r="C1864" s="124"/>
      <c r="D1864" s="286"/>
      <c r="E1864" s="303">
        <f t="shared" si="498"/>
        <v>0</v>
      </c>
      <c r="F1864" s="286"/>
      <c r="G1864" s="286"/>
      <c r="H1864" s="303">
        <f t="shared" si="499"/>
        <v>0</v>
      </c>
      <c r="I1864" s="303" t="str">
        <f t="shared" si="500"/>
        <v/>
      </c>
      <c r="J1864" s="303" t="str">
        <f t="shared" si="501"/>
        <v/>
      </c>
    </row>
    <row r="1865" spans="1:10" s="3" customFormat="1">
      <c r="A1865" s="36" t="s">
        <v>619</v>
      </c>
      <c r="B1865" s="34" t="s">
        <v>618</v>
      </c>
      <c r="C1865" s="144">
        <v>50000</v>
      </c>
      <c r="D1865" s="130"/>
      <c r="E1865" s="303">
        <f>SUM(C1865:D1865)</f>
        <v>50000</v>
      </c>
      <c r="F1865" s="130">
        <v>50000</v>
      </c>
      <c r="G1865" s="130"/>
      <c r="H1865" s="303">
        <f>SUM(F1865:G1865)</f>
        <v>50000</v>
      </c>
      <c r="I1865" s="303">
        <f t="shared" si="500"/>
        <v>100</v>
      </c>
      <c r="J1865" s="303">
        <f t="shared" si="501"/>
        <v>100</v>
      </c>
    </row>
    <row r="1866" spans="1:10" s="3" customFormat="1">
      <c r="A1866" s="41" t="s">
        <v>763</v>
      </c>
      <c r="B1866" s="34" t="s">
        <v>124</v>
      </c>
      <c r="C1866" s="124">
        <v>8899757</v>
      </c>
      <c r="D1866" s="126"/>
      <c r="E1866" s="303">
        <f>SUM(C1866:D1866)</f>
        <v>8899757</v>
      </c>
      <c r="F1866" s="126">
        <v>8552216.7699999996</v>
      </c>
      <c r="G1866" s="126"/>
      <c r="H1866" s="303">
        <f t="shared" si="499"/>
        <v>8552216.7699999996</v>
      </c>
      <c r="I1866" s="303">
        <f t="shared" si="500"/>
        <v>96.094946974394915</v>
      </c>
      <c r="J1866" s="303">
        <f t="shared" si="501"/>
        <v>96.094946974394915</v>
      </c>
    </row>
    <row r="1867" spans="1:10" s="3" customFormat="1" ht="6" customHeight="1">
      <c r="A1867" s="41"/>
      <c r="B1867" s="42"/>
      <c r="C1867" s="126"/>
      <c r="D1867" s="126"/>
      <c r="E1867" s="126">
        <f>SUM(C1867:D1867)</f>
        <v>0</v>
      </c>
      <c r="F1867" s="126" t="s">
        <v>1048</v>
      </c>
      <c r="G1867" s="126"/>
      <c r="H1867" s="126">
        <f t="shared" si="499"/>
        <v>0</v>
      </c>
      <c r="I1867" s="126" t="str">
        <f t="shared" si="493"/>
        <v/>
      </c>
      <c r="J1867" s="126" t="str">
        <f t="shared" si="492"/>
        <v/>
      </c>
    </row>
    <row r="1868" spans="1:10" s="25" customFormat="1" ht="12.75">
      <c r="A1868" s="47" t="s">
        <v>151</v>
      </c>
      <c r="B1868" s="50" t="s">
        <v>242</v>
      </c>
      <c r="C1868" s="247">
        <f>SUM(C1870:C1881)</f>
        <v>183273739</v>
      </c>
      <c r="D1868" s="247">
        <f>SUM(D1870:D1881)</f>
        <v>38060878</v>
      </c>
      <c r="E1868" s="247">
        <f>SUM(C1868:D1868)</f>
        <v>221334617</v>
      </c>
      <c r="F1868" s="247">
        <f>SUM(F1870:F1881)</f>
        <v>178937884.56999996</v>
      </c>
      <c r="G1868" s="247">
        <f>SUM(G1870:G1881)</f>
        <v>37599839.350000001</v>
      </c>
      <c r="H1868" s="247">
        <f>SUM(F1868:G1868)</f>
        <v>216537723.91999996</v>
      </c>
      <c r="I1868" s="247">
        <f t="shared" si="493"/>
        <v>97.634219472108853</v>
      </c>
      <c r="J1868" s="247">
        <f t="shared" si="492"/>
        <v>97.832741599566404</v>
      </c>
    </row>
    <row r="1869" spans="1:10" s="3" customFormat="1">
      <c r="A1869" s="36" t="s">
        <v>244</v>
      </c>
      <c r="B1869" s="42"/>
      <c r="C1869" s="126">
        <f>SUM(C1870:C1879)</f>
        <v>161750755</v>
      </c>
      <c r="D1869" s="126">
        <f>SUM(D1870:D1879)</f>
        <v>38060878</v>
      </c>
      <c r="E1869" s="126">
        <f t="shared" ref="E1869:E1878" si="502">SUM(C1869:D1869)</f>
        <v>199811633</v>
      </c>
      <c r="F1869" s="126">
        <f>SUM(F1870:F1879)</f>
        <v>158159837.58999997</v>
      </c>
      <c r="G1869" s="126">
        <f>SUM(G1870:G1879)</f>
        <v>37599839.350000001</v>
      </c>
      <c r="H1869" s="126">
        <f t="shared" ref="H1869:H1881" si="503">SUM(F1869:G1869)</f>
        <v>195759676.93999997</v>
      </c>
      <c r="I1869" s="126">
        <f t="shared" si="493"/>
        <v>97.779968687008591</v>
      </c>
      <c r="J1869" s="126">
        <f t="shared" si="492"/>
        <v>97.972112034137666</v>
      </c>
    </row>
    <row r="1870" spans="1:10" s="3" customFormat="1">
      <c r="A1870" s="36" t="s">
        <v>523</v>
      </c>
      <c r="B1870" s="42">
        <v>0</v>
      </c>
      <c r="C1870" s="126"/>
      <c r="D1870" s="126">
        <v>4600764</v>
      </c>
      <c r="E1870" s="126">
        <f t="shared" si="502"/>
        <v>4600764</v>
      </c>
      <c r="F1870" s="126"/>
      <c r="G1870" s="126">
        <v>4545034.3600000003</v>
      </c>
      <c r="H1870" s="126">
        <f t="shared" si="503"/>
        <v>4545034.3600000003</v>
      </c>
      <c r="I1870" s="126" t="str">
        <f t="shared" si="493"/>
        <v/>
      </c>
      <c r="J1870" s="126">
        <f t="shared" si="492"/>
        <v>98.788687270201208</v>
      </c>
    </row>
    <row r="1871" spans="1:10" s="3" customFormat="1" ht="24">
      <c r="A1871" s="314" t="s">
        <v>90</v>
      </c>
      <c r="B1871" s="245" t="s">
        <v>22</v>
      </c>
      <c r="C1871" s="223">
        <v>159799880</v>
      </c>
      <c r="D1871" s="223">
        <v>32623611</v>
      </c>
      <c r="E1871" s="223">
        <f t="shared" si="502"/>
        <v>192423491</v>
      </c>
      <c r="F1871" s="223">
        <v>156387988.00999999</v>
      </c>
      <c r="G1871" s="223">
        <v>32228434.609999999</v>
      </c>
      <c r="H1871" s="223">
        <f t="shared" si="503"/>
        <v>188616422.62</v>
      </c>
      <c r="I1871" s="223">
        <f t="shared" si="493"/>
        <v>97.864897026205526</v>
      </c>
      <c r="J1871" s="223">
        <f t="shared" si="492"/>
        <v>98.021515792996396</v>
      </c>
    </row>
    <row r="1872" spans="1:10" s="3" customFormat="1">
      <c r="A1872" s="41" t="s">
        <v>178</v>
      </c>
      <c r="B1872" s="42" t="s">
        <v>23</v>
      </c>
      <c r="C1872" s="126">
        <v>1456337</v>
      </c>
      <c r="D1872" s="126">
        <v>836503</v>
      </c>
      <c r="E1872" s="126">
        <f t="shared" si="502"/>
        <v>2292840</v>
      </c>
      <c r="F1872" s="126">
        <v>1401526.08</v>
      </c>
      <c r="G1872" s="126">
        <v>826370.38</v>
      </c>
      <c r="H1872" s="126">
        <f t="shared" si="503"/>
        <v>2227896.46</v>
      </c>
      <c r="I1872" s="126">
        <f t="shared" si="493"/>
        <v>96.236384847737853</v>
      </c>
      <c r="J1872" s="126">
        <f t="shared" si="492"/>
        <v>97.167550286980344</v>
      </c>
    </row>
    <row r="1873" spans="1:10" s="7" customFormat="1">
      <c r="A1873" s="41" t="s">
        <v>8</v>
      </c>
      <c r="B1873" s="34" t="s">
        <v>7</v>
      </c>
      <c r="C1873" s="124">
        <v>88876</v>
      </c>
      <c r="D1873" s="126"/>
      <c r="E1873" s="126">
        <f t="shared" si="502"/>
        <v>88876</v>
      </c>
      <c r="F1873" s="126">
        <v>76973.22</v>
      </c>
      <c r="G1873" s="126"/>
      <c r="H1873" s="126">
        <f t="shared" si="503"/>
        <v>76973.22</v>
      </c>
      <c r="I1873" s="126">
        <f t="shared" si="493"/>
        <v>86.607430577433732</v>
      </c>
      <c r="J1873" s="126">
        <f t="shared" si="492"/>
        <v>86.607430577433732</v>
      </c>
    </row>
    <row r="1874" spans="1:10" s="3" customFormat="1" ht="24">
      <c r="A1874" s="41" t="s">
        <v>998</v>
      </c>
      <c r="B1874" s="42" t="s">
        <v>997</v>
      </c>
      <c r="C1874" s="126">
        <v>11838</v>
      </c>
      <c r="D1874" s="126"/>
      <c r="E1874" s="126">
        <f t="shared" si="502"/>
        <v>11838</v>
      </c>
      <c r="F1874" s="126">
        <v>10878.07</v>
      </c>
      <c r="G1874" s="126"/>
      <c r="H1874" s="126">
        <f t="shared" si="503"/>
        <v>10878.07</v>
      </c>
      <c r="I1874" s="126">
        <f t="shared" si="493"/>
        <v>91.89111336374387</v>
      </c>
      <c r="J1874" s="126">
        <f t="shared" si="492"/>
        <v>91.89111336374387</v>
      </c>
    </row>
    <row r="1875" spans="1:10" s="3" customFormat="1" ht="25.5" customHeight="1">
      <c r="A1875" s="41" t="s">
        <v>83</v>
      </c>
      <c r="B1875" s="42" t="s">
        <v>82</v>
      </c>
      <c r="C1875" s="126">
        <v>26145</v>
      </c>
      <c r="D1875" s="126"/>
      <c r="E1875" s="126">
        <f t="shared" si="502"/>
        <v>26145</v>
      </c>
      <c r="F1875" s="126">
        <v>26021.95</v>
      </c>
      <c r="G1875" s="126"/>
      <c r="H1875" s="126">
        <f t="shared" si="503"/>
        <v>26021.95</v>
      </c>
      <c r="I1875" s="126">
        <f t="shared" si="493"/>
        <v>99.529355517307323</v>
      </c>
      <c r="J1875" s="126">
        <f t="shared" si="492"/>
        <v>99.529355517307323</v>
      </c>
    </row>
    <row r="1876" spans="1:10" s="7" customFormat="1" ht="24">
      <c r="A1876" s="41" t="s">
        <v>849</v>
      </c>
      <c r="B1876" s="34" t="s">
        <v>848</v>
      </c>
      <c r="C1876" s="124">
        <v>10579</v>
      </c>
      <c r="D1876" s="126"/>
      <c r="E1876" s="126">
        <f t="shared" si="502"/>
        <v>10579</v>
      </c>
      <c r="F1876" s="126">
        <v>10578.59</v>
      </c>
      <c r="G1876" s="126"/>
      <c r="H1876" s="126">
        <f t="shared" si="503"/>
        <v>10578.59</v>
      </c>
      <c r="I1876" s="126">
        <f t="shared" si="493"/>
        <v>99.996124397391057</v>
      </c>
      <c r="J1876" s="126">
        <f t="shared" si="492"/>
        <v>99.996124397391057</v>
      </c>
    </row>
    <row r="1877" spans="1:10" s="7" customFormat="1">
      <c r="A1877" s="41" t="s">
        <v>9</v>
      </c>
      <c r="B1877" s="34" t="s">
        <v>6</v>
      </c>
      <c r="C1877" s="124">
        <v>275000</v>
      </c>
      <c r="D1877" s="126"/>
      <c r="E1877" s="126">
        <f t="shared" si="502"/>
        <v>275000</v>
      </c>
      <c r="F1877" s="126">
        <v>169320.41</v>
      </c>
      <c r="G1877" s="126"/>
      <c r="H1877" s="126">
        <f t="shared" si="503"/>
        <v>169320.41</v>
      </c>
      <c r="I1877" s="126">
        <f t="shared" si="493"/>
        <v>61.571058181818181</v>
      </c>
      <c r="J1877" s="126">
        <f t="shared" si="492"/>
        <v>61.571058181818181</v>
      </c>
    </row>
    <row r="1878" spans="1:10" s="3" customFormat="1">
      <c r="A1878" s="41" t="s">
        <v>286</v>
      </c>
      <c r="B1878" s="42" t="s">
        <v>635</v>
      </c>
      <c r="C1878" s="126"/>
      <c r="D1878" s="126"/>
      <c r="E1878" s="126">
        <f t="shared" si="502"/>
        <v>0</v>
      </c>
      <c r="F1878" s="126"/>
      <c r="G1878" s="126"/>
      <c r="H1878" s="126">
        <f t="shared" si="503"/>
        <v>0</v>
      </c>
      <c r="I1878" s="126" t="str">
        <f t="shared" si="493"/>
        <v/>
      </c>
      <c r="J1878" s="126" t="str">
        <f t="shared" si="492"/>
        <v/>
      </c>
    </row>
    <row r="1879" spans="1:10" s="10" customFormat="1" ht="12.75">
      <c r="A1879" s="36" t="s">
        <v>619</v>
      </c>
      <c r="B1879" s="34" t="s">
        <v>618</v>
      </c>
      <c r="C1879" s="124">
        <v>82100</v>
      </c>
      <c r="D1879" s="126"/>
      <c r="E1879" s="126">
        <f>SUM(C1879:D1879)</f>
        <v>82100</v>
      </c>
      <c r="F1879" s="126">
        <v>76551.259999999995</v>
      </c>
      <c r="G1879" s="126"/>
      <c r="H1879" s="126">
        <f>SUM(F1879:G1879)</f>
        <v>76551.259999999995</v>
      </c>
      <c r="I1879" s="126">
        <f t="shared" si="493"/>
        <v>93.241485992691835</v>
      </c>
      <c r="J1879" s="126">
        <f t="shared" si="492"/>
        <v>93.241485992691835</v>
      </c>
    </row>
    <row r="1880" spans="1:10" s="10" customFormat="1" ht="12.75">
      <c r="A1880" s="36" t="s">
        <v>764</v>
      </c>
      <c r="B1880" s="34" t="s">
        <v>125</v>
      </c>
      <c r="C1880" s="124">
        <v>104890</v>
      </c>
      <c r="D1880" s="126"/>
      <c r="E1880" s="126">
        <f>SUM(C1880:D1880)</f>
        <v>104890</v>
      </c>
      <c r="F1880" s="126">
        <v>93689.51</v>
      </c>
      <c r="G1880" s="126"/>
      <c r="H1880" s="126">
        <f t="shared" si="503"/>
        <v>93689.51</v>
      </c>
      <c r="I1880" s="126">
        <f t="shared" si="493"/>
        <v>89.321679855086273</v>
      </c>
      <c r="J1880" s="126">
        <f t="shared" si="492"/>
        <v>89.321679855086273</v>
      </c>
    </row>
    <row r="1881" spans="1:10" s="10" customFormat="1" ht="12.75">
      <c r="A1881" s="36" t="s">
        <v>763</v>
      </c>
      <c r="B1881" s="34" t="s">
        <v>124</v>
      </c>
      <c r="C1881" s="124">
        <f>21522984-104890</f>
        <v>21418094</v>
      </c>
      <c r="D1881" s="126"/>
      <c r="E1881" s="126">
        <f>SUM(C1881:D1881)</f>
        <v>21418094</v>
      </c>
      <c r="F1881" s="126">
        <v>20684357.469999999</v>
      </c>
      <c r="G1881" s="126"/>
      <c r="H1881" s="126">
        <f t="shared" si="503"/>
        <v>20684357.469999999</v>
      </c>
      <c r="I1881" s="126">
        <f t="shared" si="493"/>
        <v>96.574221170193752</v>
      </c>
      <c r="J1881" s="126">
        <f t="shared" si="492"/>
        <v>96.574221170193752</v>
      </c>
    </row>
    <row r="1882" spans="1:10" s="10" customFormat="1" ht="0.75" customHeight="1">
      <c r="A1882" s="36"/>
      <c r="B1882" s="34"/>
      <c r="C1882" s="126"/>
      <c r="D1882" s="126"/>
      <c r="E1882" s="126"/>
      <c r="F1882" s="126"/>
      <c r="G1882" s="126"/>
      <c r="H1882" s="126"/>
      <c r="I1882" s="126" t="str">
        <f t="shared" si="493"/>
        <v/>
      </c>
      <c r="J1882" s="126" t="str">
        <f t="shared" si="492"/>
        <v/>
      </c>
    </row>
    <row r="1883" spans="1:10" s="3" customFormat="1" ht="12.75">
      <c r="A1883" s="47" t="s">
        <v>135</v>
      </c>
      <c r="B1883" s="50" t="s">
        <v>242</v>
      </c>
      <c r="C1883" s="123">
        <f>SUM(C1886:C1890)</f>
        <v>8481801</v>
      </c>
      <c r="D1883" s="123">
        <f>SUM(D1885:D1890)</f>
        <v>24137048</v>
      </c>
      <c r="E1883" s="137">
        <f t="shared" ref="E1883:E1916" si="504">SUM(C1883:D1883)</f>
        <v>32618849</v>
      </c>
      <c r="F1883" s="123">
        <f>SUM(F1886:F1890)</f>
        <v>8074416.5699999994</v>
      </c>
      <c r="G1883" s="123">
        <f>SUM(G1885:G1890)</f>
        <v>22973681.800000001</v>
      </c>
      <c r="H1883" s="137">
        <f t="shared" ref="H1883:H1894" si="505">SUM(F1883:G1883)</f>
        <v>31048098.370000001</v>
      </c>
      <c r="I1883" s="137">
        <f t="shared" si="493"/>
        <v>95.196958405414122</v>
      </c>
      <c r="J1883" s="137">
        <f t="shared" si="492"/>
        <v>95.184530790770708</v>
      </c>
    </row>
    <row r="1884" spans="1:10" s="3" customFormat="1">
      <c r="A1884" s="39" t="s">
        <v>244</v>
      </c>
      <c r="B1884" s="40"/>
      <c r="C1884" s="258">
        <f>SUM(C1886:C1889)</f>
        <v>7012539</v>
      </c>
      <c r="D1884" s="258">
        <f>SUM(D1885:D1888)</f>
        <v>24137048</v>
      </c>
      <c r="E1884" s="246">
        <f t="shared" si="504"/>
        <v>31149587</v>
      </c>
      <c r="F1884" s="258">
        <f>SUM(F1886:F1889)</f>
        <v>6762510.4799999995</v>
      </c>
      <c r="G1884" s="258">
        <f>SUM(G1885:G1889)</f>
        <v>22973681.800000001</v>
      </c>
      <c r="H1884" s="246">
        <f t="shared" si="505"/>
        <v>29736192.280000001</v>
      </c>
      <c r="I1884" s="246">
        <f t="shared" si="493"/>
        <v>96.434550738327445</v>
      </c>
      <c r="J1884" s="246">
        <f t="shared" si="492"/>
        <v>95.462557111912915</v>
      </c>
    </row>
    <row r="1885" spans="1:10" s="3" customFormat="1" ht="15" customHeight="1">
      <c r="A1885" s="41" t="s">
        <v>523</v>
      </c>
      <c r="B1885" s="42">
        <v>0</v>
      </c>
      <c r="C1885" s="124"/>
      <c r="D1885" s="124">
        <v>7508361</v>
      </c>
      <c r="E1885" s="130">
        <f t="shared" si="504"/>
        <v>7508361</v>
      </c>
      <c r="F1885" s="124"/>
      <c r="G1885" s="124">
        <v>7146470.4400000004</v>
      </c>
      <c r="H1885" s="130">
        <f t="shared" si="505"/>
        <v>7146470.4400000004</v>
      </c>
      <c r="I1885" s="130" t="str">
        <f t="shared" si="493"/>
        <v/>
      </c>
      <c r="J1885" s="130">
        <f t="shared" si="492"/>
        <v>95.180165684628122</v>
      </c>
    </row>
    <row r="1886" spans="1:10" s="7" customFormat="1">
      <c r="A1886" s="41" t="s">
        <v>797</v>
      </c>
      <c r="B1886" s="34" t="s">
        <v>76</v>
      </c>
      <c r="C1886" s="124">
        <v>6971539</v>
      </c>
      <c r="D1886" s="126">
        <v>16628687</v>
      </c>
      <c r="E1886" s="126">
        <f t="shared" si="504"/>
        <v>23600226</v>
      </c>
      <c r="F1886" s="126">
        <v>6733016.4900000002</v>
      </c>
      <c r="G1886" s="126">
        <v>15827211.359999999</v>
      </c>
      <c r="H1886" s="126">
        <f t="shared" si="505"/>
        <v>22560227.850000001</v>
      </c>
      <c r="I1886" s="126">
        <f t="shared" si="493"/>
        <v>96.578624748423564</v>
      </c>
      <c r="J1886" s="126">
        <f t="shared" si="492"/>
        <v>95.593270378004007</v>
      </c>
    </row>
    <row r="1887" spans="1:10" s="7" customFormat="1">
      <c r="A1887" s="36" t="s">
        <v>8</v>
      </c>
      <c r="B1887" s="42" t="s">
        <v>7</v>
      </c>
      <c r="C1887" s="126">
        <v>18000</v>
      </c>
      <c r="D1887" s="126"/>
      <c r="E1887" s="126">
        <f t="shared" si="504"/>
        <v>18000</v>
      </c>
      <c r="F1887" s="126">
        <v>6504.06</v>
      </c>
      <c r="G1887" s="126"/>
      <c r="H1887" s="126">
        <f t="shared" si="505"/>
        <v>6504.06</v>
      </c>
      <c r="I1887" s="126">
        <f t="shared" si="493"/>
        <v>36.13366666666667</v>
      </c>
      <c r="J1887" s="126">
        <f t="shared" si="492"/>
        <v>36.13366666666667</v>
      </c>
    </row>
    <row r="1888" spans="1:10" s="7" customFormat="1">
      <c r="A1888" s="41" t="s">
        <v>622</v>
      </c>
      <c r="B1888" s="42" t="s">
        <v>798</v>
      </c>
      <c r="C1888" s="126"/>
      <c r="D1888" s="126"/>
      <c r="E1888" s="126">
        <f>SUM(C1888:D1888)</f>
        <v>0</v>
      </c>
      <c r="F1888" s="126"/>
      <c r="G1888" s="126"/>
      <c r="H1888" s="126">
        <f>SUM(F1888:G1888)</f>
        <v>0</v>
      </c>
      <c r="I1888" s="126" t="str">
        <f t="shared" si="493"/>
        <v/>
      </c>
      <c r="J1888" s="126" t="str">
        <f t="shared" si="492"/>
        <v/>
      </c>
    </row>
    <row r="1889" spans="1:11" s="7" customFormat="1">
      <c r="A1889" s="41" t="s">
        <v>619</v>
      </c>
      <c r="B1889" s="42" t="s">
        <v>618</v>
      </c>
      <c r="C1889" s="126">
        <v>23000</v>
      </c>
      <c r="D1889" s="126"/>
      <c r="E1889" s="126">
        <f>SUM(C1889:D1889)</f>
        <v>23000</v>
      </c>
      <c r="F1889" s="126">
        <v>22989.93</v>
      </c>
      <c r="G1889" s="126"/>
      <c r="H1889" s="126">
        <f>SUM(F1889:G1889)</f>
        <v>22989.93</v>
      </c>
      <c r="I1889" s="126">
        <f t="shared" si="493"/>
        <v>99.956217391304349</v>
      </c>
      <c r="J1889" s="126">
        <f t="shared" si="492"/>
        <v>99.956217391304349</v>
      </c>
    </row>
    <row r="1890" spans="1:11" s="7" customFormat="1">
      <c r="A1890" s="41" t="s">
        <v>763</v>
      </c>
      <c r="B1890" s="34" t="s">
        <v>124</v>
      </c>
      <c r="C1890" s="124">
        <v>1469262</v>
      </c>
      <c r="D1890" s="126"/>
      <c r="E1890" s="126">
        <f t="shared" si="504"/>
        <v>1469262</v>
      </c>
      <c r="F1890" s="126">
        <v>1311906.0900000001</v>
      </c>
      <c r="G1890" s="126"/>
      <c r="H1890" s="126">
        <f t="shared" si="505"/>
        <v>1311906.0900000001</v>
      </c>
      <c r="I1890" s="126">
        <f t="shared" si="493"/>
        <v>89.290139539442265</v>
      </c>
      <c r="J1890" s="126">
        <f t="shared" si="492"/>
        <v>89.290139539442265</v>
      </c>
    </row>
    <row r="1891" spans="1:11" s="7" customFormat="1" ht="3.75" customHeight="1">
      <c r="A1891" s="41"/>
      <c r="B1891" s="42"/>
      <c r="C1891" s="126"/>
      <c r="D1891" s="126"/>
      <c r="E1891" s="126">
        <f t="shared" si="504"/>
        <v>0</v>
      </c>
      <c r="F1891" s="126"/>
      <c r="G1891" s="126"/>
      <c r="H1891" s="126">
        <f t="shared" si="505"/>
        <v>0</v>
      </c>
      <c r="I1891" s="126" t="str">
        <f t="shared" si="493"/>
        <v/>
      </c>
      <c r="J1891" s="126" t="str">
        <f t="shared" si="492"/>
        <v/>
      </c>
    </row>
    <row r="1892" spans="1:11" s="23" customFormat="1" ht="12.75">
      <c r="A1892" s="235" t="s">
        <v>10</v>
      </c>
      <c r="B1892" s="50" t="s">
        <v>242</v>
      </c>
      <c r="C1892" s="131">
        <f>SUM(C1894:C1916)</f>
        <v>415657903</v>
      </c>
      <c r="D1892" s="131">
        <f>SUM(D1894:D1916)</f>
        <v>96005653</v>
      </c>
      <c r="E1892" s="137">
        <f t="shared" si="504"/>
        <v>511663556</v>
      </c>
      <c r="F1892" s="131">
        <f>SUM(F1894:F1916)</f>
        <v>395706039.81999999</v>
      </c>
      <c r="G1892" s="131">
        <f>SUM(G1894:G1916)</f>
        <v>93426162.439999998</v>
      </c>
      <c r="H1892" s="137">
        <f t="shared" si="505"/>
        <v>489132202.25999999</v>
      </c>
      <c r="I1892" s="137">
        <f t="shared" si="493"/>
        <v>95.199931714037447</v>
      </c>
      <c r="J1892" s="137">
        <f t="shared" si="492"/>
        <v>95.596451325136002</v>
      </c>
      <c r="K1892" s="27"/>
    </row>
    <row r="1893" spans="1:11" s="7" customFormat="1">
      <c r="A1893" s="41" t="s">
        <v>244</v>
      </c>
      <c r="B1893" s="38"/>
      <c r="C1893" s="126">
        <f>SUM(C1894:C1914)</f>
        <v>189895482</v>
      </c>
      <c r="D1893" s="126">
        <f>SUM(D1894:D1914)</f>
        <v>96005653</v>
      </c>
      <c r="E1893" s="126">
        <f t="shared" si="504"/>
        <v>285901135</v>
      </c>
      <c r="F1893" s="126">
        <f>SUM(F1894:F1914)</f>
        <v>184252542.87</v>
      </c>
      <c r="G1893" s="126">
        <f>SUM(G1894:G1914)</f>
        <v>93426162.439999998</v>
      </c>
      <c r="H1893" s="126">
        <f t="shared" si="505"/>
        <v>277678705.31</v>
      </c>
      <c r="I1893" s="126">
        <f t="shared" si="493"/>
        <v>97.028397373877496</v>
      </c>
      <c r="J1893" s="126">
        <f t="shared" si="492"/>
        <v>97.124030413520387</v>
      </c>
    </row>
    <row r="1894" spans="1:11" s="7" customFormat="1">
      <c r="A1894" s="36" t="s">
        <v>523</v>
      </c>
      <c r="B1894" s="34">
        <v>0</v>
      </c>
      <c r="C1894" s="126"/>
      <c r="D1894" s="124">
        <v>25441498</v>
      </c>
      <c r="E1894" s="126">
        <f t="shared" si="504"/>
        <v>25441498</v>
      </c>
      <c r="F1894" s="304"/>
      <c r="G1894" s="124">
        <v>24729082.449999999</v>
      </c>
      <c r="H1894" s="126">
        <f t="shared" si="505"/>
        <v>24729082.449999999</v>
      </c>
      <c r="I1894" s="126" t="str">
        <f t="shared" si="493"/>
        <v/>
      </c>
      <c r="J1894" s="126">
        <f t="shared" si="492"/>
        <v>97.199789296998148</v>
      </c>
    </row>
    <row r="1895" spans="1:11" s="7" customFormat="1">
      <c r="A1895" s="41" t="s">
        <v>158</v>
      </c>
      <c r="B1895" s="42" t="s">
        <v>495</v>
      </c>
      <c r="C1895" s="126">
        <v>2619123</v>
      </c>
      <c r="D1895" s="124">
        <v>160009</v>
      </c>
      <c r="E1895" s="126">
        <f t="shared" si="504"/>
        <v>2779132</v>
      </c>
      <c r="F1895" s="124">
        <v>2541643.7200000002</v>
      </c>
      <c r="G1895" s="124">
        <v>155528.82</v>
      </c>
      <c r="H1895" s="126">
        <f t="shared" ref="H1895:H1899" si="506">SUM(F1895:G1895)</f>
        <v>2697172.54</v>
      </c>
      <c r="I1895" s="126">
        <f t="shared" si="493"/>
        <v>97.041785360977713</v>
      </c>
      <c r="J1895" s="126">
        <f t="shared" ref="J1895:J1958" si="507">IF(E1895&lt;&gt;0,IF(H1895&lt;&gt;0,H1895/E1895*100,""),"")</f>
        <v>97.050897186603592</v>
      </c>
    </row>
    <row r="1896" spans="1:11" s="7" customFormat="1">
      <c r="A1896" s="41" t="s">
        <v>144</v>
      </c>
      <c r="B1896" s="42" t="s">
        <v>496</v>
      </c>
      <c r="C1896" s="126">
        <v>25000</v>
      </c>
      <c r="D1896" s="124">
        <v>160009</v>
      </c>
      <c r="E1896" s="126">
        <f t="shared" si="504"/>
        <v>185009</v>
      </c>
      <c r="F1896" s="124">
        <v>14413.46</v>
      </c>
      <c r="G1896" s="124">
        <v>155528.82</v>
      </c>
      <c r="H1896" s="126">
        <f t="shared" si="506"/>
        <v>169942.28</v>
      </c>
      <c r="I1896" s="126">
        <f t="shared" ref="I1896:I1959" si="508">IF(C1896&lt;&gt;0,IF(F1896&lt;&gt;0,F1896/C1896*100,""),"")</f>
        <v>57.653840000000002</v>
      </c>
      <c r="J1896" s="126">
        <f t="shared" si="507"/>
        <v>91.856223210762721</v>
      </c>
    </row>
    <row r="1897" spans="1:11">
      <c r="A1897" s="36" t="s">
        <v>335</v>
      </c>
      <c r="B1897" s="34" t="s">
        <v>499</v>
      </c>
      <c r="C1897" s="144">
        <v>14275779</v>
      </c>
      <c r="D1897" s="138">
        <v>800047</v>
      </c>
      <c r="E1897" s="124">
        <f t="shared" si="504"/>
        <v>15075826</v>
      </c>
      <c r="F1897" s="138">
        <v>12426638.050000001</v>
      </c>
      <c r="G1897" s="138">
        <v>777644.1</v>
      </c>
      <c r="H1897" s="126">
        <f t="shared" si="506"/>
        <v>13204282.15</v>
      </c>
      <c r="I1897" s="126">
        <f t="shared" si="508"/>
        <v>87.047004930519037</v>
      </c>
      <c r="J1897" s="126">
        <f t="shared" si="507"/>
        <v>87.585795630700432</v>
      </c>
    </row>
    <row r="1898" spans="1:11">
      <c r="A1898" s="36" t="s">
        <v>300</v>
      </c>
      <c r="B1898" s="34" t="s">
        <v>500</v>
      </c>
      <c r="C1898" s="144">
        <v>45204586</v>
      </c>
      <c r="D1898" s="144">
        <v>5280311</v>
      </c>
      <c r="E1898" s="124">
        <f t="shared" si="504"/>
        <v>50484897</v>
      </c>
      <c r="F1898" s="144">
        <v>44410464.590000004</v>
      </c>
      <c r="G1898" s="144">
        <v>5132451.08</v>
      </c>
      <c r="H1898" s="126">
        <f t="shared" si="506"/>
        <v>49542915.670000002</v>
      </c>
      <c r="I1898" s="126">
        <f t="shared" si="508"/>
        <v>98.243272463550497</v>
      </c>
      <c r="J1898" s="126">
        <f t="shared" si="507"/>
        <v>98.134132411917179</v>
      </c>
    </row>
    <row r="1899" spans="1:11" s="7" customFormat="1">
      <c r="A1899" s="41" t="s">
        <v>301</v>
      </c>
      <c r="B1899" s="42" t="s">
        <v>508</v>
      </c>
      <c r="C1899" s="126">
        <v>42335350</v>
      </c>
      <c r="D1899" s="126">
        <v>960057</v>
      </c>
      <c r="E1899" s="126">
        <f t="shared" si="504"/>
        <v>43295407</v>
      </c>
      <c r="F1899" s="126">
        <v>42216700.859999999</v>
      </c>
      <c r="G1899" s="126">
        <v>933172.92</v>
      </c>
      <c r="H1899" s="126">
        <f t="shared" si="506"/>
        <v>43149873.780000001</v>
      </c>
      <c r="I1899" s="126">
        <f t="shared" si="508"/>
        <v>99.719739791923303</v>
      </c>
      <c r="J1899" s="126">
        <f t="shared" si="507"/>
        <v>99.663859910128565</v>
      </c>
    </row>
    <row r="1900" spans="1:11" s="7" customFormat="1">
      <c r="A1900" s="41" t="s">
        <v>199</v>
      </c>
      <c r="B1900" s="42" t="s">
        <v>510</v>
      </c>
      <c r="C1900" s="126">
        <v>20332091</v>
      </c>
      <c r="D1900" s="126">
        <v>5440321</v>
      </c>
      <c r="E1900" s="126">
        <f t="shared" si="504"/>
        <v>25772412</v>
      </c>
      <c r="F1900" s="126">
        <v>19256225.120000001</v>
      </c>
      <c r="G1900" s="126">
        <v>5287979.9000000004</v>
      </c>
      <c r="H1900" s="126">
        <f t="shared" ref="H1900:H1916" si="509">SUM(F1900:G1900)</f>
        <v>24544205.020000003</v>
      </c>
      <c r="I1900" s="126">
        <f t="shared" si="508"/>
        <v>94.7085330279114</v>
      </c>
      <c r="J1900" s="126">
        <f t="shared" si="507"/>
        <v>95.23441197509959</v>
      </c>
    </row>
    <row r="1901" spans="1:11" s="7" customFormat="1">
      <c r="A1901" s="41" t="s">
        <v>197</v>
      </c>
      <c r="B1901" s="42" t="s">
        <v>509</v>
      </c>
      <c r="C1901" s="126">
        <v>33469604</v>
      </c>
      <c r="D1901" s="126">
        <v>3680217</v>
      </c>
      <c r="E1901" s="126">
        <f t="shared" si="504"/>
        <v>37149821</v>
      </c>
      <c r="F1901" s="126">
        <v>32552825.969999999</v>
      </c>
      <c r="G1901" s="126">
        <v>3577162.87</v>
      </c>
      <c r="H1901" s="126">
        <f t="shared" si="509"/>
        <v>36129988.839999996</v>
      </c>
      <c r="I1901" s="126">
        <f t="shared" si="508"/>
        <v>97.260863827370045</v>
      </c>
      <c r="J1901" s="126">
        <f t="shared" si="507"/>
        <v>97.25481272170866</v>
      </c>
    </row>
    <row r="1902" spans="1:11" s="7" customFormat="1">
      <c r="A1902" s="41" t="s">
        <v>607</v>
      </c>
      <c r="B1902" s="42" t="s">
        <v>504</v>
      </c>
      <c r="C1902" s="126">
        <v>2721758</v>
      </c>
      <c r="D1902" s="126">
        <v>1280075</v>
      </c>
      <c r="E1902" s="126">
        <f t="shared" si="504"/>
        <v>4001833</v>
      </c>
      <c r="F1902" s="126">
        <v>2405227.02</v>
      </c>
      <c r="G1902" s="126">
        <v>1244230.56</v>
      </c>
      <c r="H1902" s="126">
        <f t="shared" si="509"/>
        <v>3649457.58</v>
      </c>
      <c r="I1902" s="126">
        <f t="shared" si="508"/>
        <v>88.370348135286093</v>
      </c>
      <c r="J1902" s="126">
        <f t="shared" si="507"/>
        <v>91.194649551842872</v>
      </c>
    </row>
    <row r="1903" spans="1:11" s="7" customFormat="1">
      <c r="A1903" s="41" t="s">
        <v>95</v>
      </c>
      <c r="B1903" s="42" t="s">
        <v>505</v>
      </c>
      <c r="C1903" s="130"/>
      <c r="D1903" s="130">
        <v>11200660</v>
      </c>
      <c r="E1903" s="126">
        <f t="shared" si="504"/>
        <v>11200660</v>
      </c>
      <c r="F1903" s="130"/>
      <c r="G1903" s="130">
        <v>10995887.6</v>
      </c>
      <c r="H1903" s="126">
        <f t="shared" si="509"/>
        <v>10995887.6</v>
      </c>
      <c r="I1903" s="126" t="str">
        <f t="shared" si="508"/>
        <v/>
      </c>
      <c r="J1903" s="126">
        <f t="shared" si="507"/>
        <v>98.171782734231726</v>
      </c>
    </row>
    <row r="1904" spans="1:11" s="7" customFormat="1">
      <c r="A1904" s="41" t="s">
        <v>320</v>
      </c>
      <c r="B1904" s="42" t="s">
        <v>506</v>
      </c>
      <c r="C1904" s="130"/>
      <c r="D1904" s="130">
        <v>9280546</v>
      </c>
      <c r="E1904" s="126">
        <f t="shared" si="504"/>
        <v>9280546</v>
      </c>
      <c r="F1904" s="305"/>
      <c r="G1904" s="130">
        <v>9020671.5899999999</v>
      </c>
      <c r="H1904" s="126">
        <f t="shared" si="509"/>
        <v>9020671.5899999999</v>
      </c>
      <c r="I1904" s="126" t="str">
        <f t="shared" si="508"/>
        <v/>
      </c>
      <c r="J1904" s="126">
        <f t="shared" si="507"/>
        <v>97.199793956088357</v>
      </c>
    </row>
    <row r="1905" spans="1:10" s="7" customFormat="1">
      <c r="A1905" s="41" t="s">
        <v>166</v>
      </c>
      <c r="B1905" s="42" t="s">
        <v>507</v>
      </c>
      <c r="C1905" s="130"/>
      <c r="D1905" s="130">
        <v>10080594</v>
      </c>
      <c r="E1905" s="126">
        <f t="shared" si="504"/>
        <v>10080594</v>
      </c>
      <c r="F1905" s="130"/>
      <c r="G1905" s="130">
        <v>9798315.6899999995</v>
      </c>
      <c r="H1905" s="126">
        <f t="shared" si="509"/>
        <v>9798315.6899999995</v>
      </c>
      <c r="I1905" s="126" t="str">
        <f t="shared" si="508"/>
        <v/>
      </c>
      <c r="J1905" s="126">
        <f t="shared" si="507"/>
        <v>97.199784953148594</v>
      </c>
    </row>
    <row r="1906" spans="1:10" s="7" customFormat="1">
      <c r="A1906" s="41" t="s">
        <v>8</v>
      </c>
      <c r="B1906" s="34" t="s">
        <v>7</v>
      </c>
      <c r="C1906" s="124">
        <v>423592</v>
      </c>
      <c r="D1906" s="126">
        <v>160009</v>
      </c>
      <c r="E1906" s="126">
        <f t="shared" si="504"/>
        <v>583601</v>
      </c>
      <c r="F1906" s="126">
        <v>327329.81</v>
      </c>
      <c r="G1906" s="126">
        <v>155528.82</v>
      </c>
      <c r="H1906" s="126">
        <f t="shared" si="509"/>
        <v>482858.63</v>
      </c>
      <c r="I1906" s="126">
        <f t="shared" si="508"/>
        <v>77.274785642788345</v>
      </c>
      <c r="J1906" s="126">
        <f t="shared" si="507"/>
        <v>82.73780031219961</v>
      </c>
    </row>
    <row r="1907" spans="1:10" s="7" customFormat="1">
      <c r="A1907" s="41" t="s">
        <v>1000</v>
      </c>
      <c r="B1907" s="34" t="s">
        <v>999</v>
      </c>
      <c r="C1907" s="124">
        <v>463588</v>
      </c>
      <c r="D1907" s="126">
        <v>160009</v>
      </c>
      <c r="E1907" s="126">
        <f t="shared" si="504"/>
        <v>623597</v>
      </c>
      <c r="F1907" s="126">
        <v>297662.7</v>
      </c>
      <c r="G1907" s="126">
        <v>155528.82</v>
      </c>
      <c r="H1907" s="126">
        <f t="shared" si="509"/>
        <v>453191.52</v>
      </c>
      <c r="I1907" s="126">
        <f t="shared" ref="I1907" si="510">IF(C1907&lt;&gt;0,IF(F1907&lt;&gt;0,F1907/C1907*100,""),"")</f>
        <v>64.208456646850223</v>
      </c>
      <c r="J1907" s="126">
        <f t="shared" ref="J1907" si="511">IF(E1907&lt;&gt;0,IF(H1907&lt;&gt;0,H1907/E1907*100,""),"")</f>
        <v>72.673781304271827</v>
      </c>
    </row>
    <row r="1908" spans="1:10" s="7" customFormat="1">
      <c r="A1908" s="41" t="s">
        <v>823</v>
      </c>
      <c r="B1908" s="42" t="s">
        <v>824</v>
      </c>
      <c r="C1908" s="126">
        <v>5291951</v>
      </c>
      <c r="D1908" s="126">
        <v>16160952</v>
      </c>
      <c r="E1908" s="126">
        <f t="shared" ref="E1908:E1913" si="512">SUM(C1908:D1908)</f>
        <v>21452903</v>
      </c>
      <c r="F1908" s="126">
        <v>5231301.79</v>
      </c>
      <c r="G1908" s="126">
        <v>15708410.869999999</v>
      </c>
      <c r="H1908" s="126">
        <f t="shared" si="509"/>
        <v>20939712.66</v>
      </c>
      <c r="I1908" s="126">
        <f t="shared" si="508"/>
        <v>98.8539347775518</v>
      </c>
      <c r="J1908" s="126">
        <f t="shared" si="507"/>
        <v>97.607827994188014</v>
      </c>
    </row>
    <row r="1909" spans="1:10" s="7" customFormat="1" ht="24">
      <c r="A1909" s="36" t="s">
        <v>11</v>
      </c>
      <c r="B1909" s="34" t="s">
        <v>638</v>
      </c>
      <c r="C1909" s="124">
        <v>200033</v>
      </c>
      <c r="D1909" s="126">
        <v>320019</v>
      </c>
      <c r="E1909" s="126">
        <f t="shared" si="512"/>
        <v>520052</v>
      </c>
      <c r="F1909" s="126">
        <v>177684.47</v>
      </c>
      <c r="G1909" s="126">
        <v>311057.64</v>
      </c>
      <c r="H1909" s="126">
        <f t="shared" si="509"/>
        <v>488742.11</v>
      </c>
      <c r="I1909" s="126">
        <f t="shared" si="508"/>
        <v>88.827578449555816</v>
      </c>
      <c r="J1909" s="126">
        <f t="shared" si="507"/>
        <v>93.979469360756227</v>
      </c>
    </row>
    <row r="1910" spans="1:10" s="7" customFormat="1">
      <c r="A1910" s="36" t="s">
        <v>619</v>
      </c>
      <c r="B1910" s="34" t="s">
        <v>618</v>
      </c>
      <c r="C1910" s="124">
        <v>20466376</v>
      </c>
      <c r="D1910" s="126"/>
      <c r="E1910" s="126">
        <f t="shared" si="512"/>
        <v>20466376</v>
      </c>
      <c r="F1910" s="126">
        <v>20433984.469999999</v>
      </c>
      <c r="G1910" s="126"/>
      <c r="H1910" s="126">
        <f t="shared" si="509"/>
        <v>20433984.469999999</v>
      </c>
      <c r="I1910" s="126">
        <f t="shared" si="508"/>
        <v>99.841732947738265</v>
      </c>
      <c r="J1910" s="126">
        <f t="shared" si="507"/>
        <v>99.841732947738265</v>
      </c>
    </row>
    <row r="1911" spans="1:10" s="7" customFormat="1">
      <c r="A1911" s="41" t="s">
        <v>825</v>
      </c>
      <c r="B1911" s="42" t="s">
        <v>826</v>
      </c>
      <c r="C1911" s="126"/>
      <c r="D1911" s="126">
        <v>5120301</v>
      </c>
      <c r="E1911" s="126">
        <f t="shared" si="512"/>
        <v>5120301</v>
      </c>
      <c r="F1911" s="126"/>
      <c r="G1911" s="126">
        <v>4976922.25</v>
      </c>
      <c r="H1911" s="126">
        <f t="shared" si="509"/>
        <v>4976922.25</v>
      </c>
      <c r="I1911" s="126" t="str">
        <f t="shared" si="508"/>
        <v/>
      </c>
      <c r="J1911" s="126">
        <f t="shared" si="507"/>
        <v>97.199798410288778</v>
      </c>
    </row>
    <row r="1912" spans="1:10" s="7" customFormat="1">
      <c r="A1912" s="41" t="s">
        <v>910</v>
      </c>
      <c r="B1912" s="34" t="s">
        <v>900</v>
      </c>
      <c r="C1912" s="124">
        <v>132601</v>
      </c>
      <c r="D1912" s="126">
        <v>320019</v>
      </c>
      <c r="E1912" s="126">
        <f t="shared" si="512"/>
        <v>452620</v>
      </c>
      <c r="F1912" s="126">
        <v>87127.98</v>
      </c>
      <c r="G1912" s="126">
        <v>311057.64</v>
      </c>
      <c r="H1912" s="126">
        <f t="shared" si="509"/>
        <v>398185.62</v>
      </c>
      <c r="I1912" s="126">
        <f t="shared" si="508"/>
        <v>65.70688003861207</v>
      </c>
      <c r="J1912" s="126">
        <f t="shared" si="507"/>
        <v>87.973492112588929</v>
      </c>
    </row>
    <row r="1913" spans="1:10" s="7" customFormat="1">
      <c r="A1913" s="41" t="s">
        <v>622</v>
      </c>
      <c r="B1913" s="42" t="s">
        <v>514</v>
      </c>
      <c r="C1913" s="126"/>
      <c r="D1913" s="126"/>
      <c r="E1913" s="126">
        <f t="shared" si="512"/>
        <v>0</v>
      </c>
      <c r="F1913" s="126"/>
      <c r="G1913" s="126"/>
      <c r="H1913" s="126">
        <f t="shared" si="509"/>
        <v>0</v>
      </c>
      <c r="I1913" s="126" t="str">
        <f t="shared" si="508"/>
        <v/>
      </c>
      <c r="J1913" s="126" t="str">
        <f t="shared" si="507"/>
        <v/>
      </c>
    </row>
    <row r="1914" spans="1:10" s="7" customFormat="1">
      <c r="A1914" s="41" t="s">
        <v>9</v>
      </c>
      <c r="B1914" s="34" t="s">
        <v>6</v>
      </c>
      <c r="C1914" s="124">
        <v>1934050</v>
      </c>
      <c r="D1914" s="126"/>
      <c r="E1914" s="126">
        <f t="shared" si="504"/>
        <v>1934050</v>
      </c>
      <c r="F1914" s="126">
        <v>1873312.86</v>
      </c>
      <c r="G1914" s="126"/>
      <c r="H1914" s="126">
        <f t="shared" si="509"/>
        <v>1873312.86</v>
      </c>
      <c r="I1914" s="126">
        <f t="shared" si="508"/>
        <v>96.859587911377687</v>
      </c>
      <c r="J1914" s="126">
        <f t="shared" si="507"/>
        <v>96.859587911377687</v>
      </c>
    </row>
    <row r="1915" spans="1:10" s="3" customFormat="1">
      <c r="A1915" s="36" t="s">
        <v>764</v>
      </c>
      <c r="B1915" s="34" t="s">
        <v>125</v>
      </c>
      <c r="C1915" s="124">
        <f>3095238</f>
        <v>3095238</v>
      </c>
      <c r="D1915" s="124"/>
      <c r="E1915" s="126">
        <f t="shared" si="504"/>
        <v>3095238</v>
      </c>
      <c r="F1915" s="124">
        <v>2937179.75</v>
      </c>
      <c r="G1915" s="124"/>
      <c r="H1915" s="126">
        <f t="shared" si="509"/>
        <v>2937179.75</v>
      </c>
      <c r="I1915" s="126">
        <f t="shared" si="508"/>
        <v>94.893502535184695</v>
      </c>
      <c r="J1915" s="126">
        <f t="shared" si="507"/>
        <v>94.893502535184695</v>
      </c>
    </row>
    <row r="1916" spans="1:10" s="3" customFormat="1">
      <c r="A1916" s="315" t="s">
        <v>763</v>
      </c>
      <c r="B1916" s="222" t="s">
        <v>124</v>
      </c>
      <c r="C1916" s="318">
        <f>225762421-3095238</f>
        <v>222667183</v>
      </c>
      <c r="D1916" s="318"/>
      <c r="E1916" s="223">
        <f t="shared" si="504"/>
        <v>222667183</v>
      </c>
      <c r="F1916" s="318">
        <v>208516317.19999999</v>
      </c>
      <c r="G1916" s="318"/>
      <c r="H1916" s="223">
        <f t="shared" si="509"/>
        <v>208516317.19999999</v>
      </c>
      <c r="I1916" s="223">
        <f t="shared" si="508"/>
        <v>93.644835485254248</v>
      </c>
      <c r="J1916" s="223">
        <f t="shared" si="507"/>
        <v>93.644835485254248</v>
      </c>
    </row>
    <row r="1917" spans="1:10" s="7" customFormat="1" ht="5.25" customHeight="1">
      <c r="A1917" s="36"/>
      <c r="B1917" s="34"/>
      <c r="C1917" s="126"/>
      <c r="D1917" s="126"/>
      <c r="E1917" s="126"/>
      <c r="F1917" s="126"/>
      <c r="G1917" s="126"/>
      <c r="H1917" s="126"/>
      <c r="I1917" s="126" t="str">
        <f t="shared" si="508"/>
        <v/>
      </c>
      <c r="J1917" s="126" t="str">
        <f t="shared" si="507"/>
        <v/>
      </c>
    </row>
    <row r="1918" spans="1:10" s="7" customFormat="1" ht="12.75">
      <c r="A1918" s="235" t="s">
        <v>708</v>
      </c>
      <c r="B1918" s="50" t="s">
        <v>242</v>
      </c>
      <c r="C1918" s="131">
        <f>SUM(C1920:C1927)</f>
        <v>455413488</v>
      </c>
      <c r="D1918" s="131">
        <f>SUM(D1920:D1927)</f>
        <v>12066786</v>
      </c>
      <c r="E1918" s="131">
        <f t="shared" ref="E1918:E1925" si="513">SUM(C1918:D1918)</f>
        <v>467480274</v>
      </c>
      <c r="F1918" s="131">
        <f>SUM(F1920:F1927)</f>
        <v>401568707.63</v>
      </c>
      <c r="G1918" s="131">
        <f>SUM(G1920:G1927)</f>
        <v>11673228.9</v>
      </c>
      <c r="H1918" s="131">
        <f t="shared" ref="H1918:H1939" si="514">SUM(F1918:G1918)</f>
        <v>413241936.52999997</v>
      </c>
      <c r="I1918" s="131">
        <f t="shared" si="508"/>
        <v>88.176726911083492</v>
      </c>
      <c r="J1918" s="131">
        <f t="shared" si="507"/>
        <v>88.397727030082123</v>
      </c>
    </row>
    <row r="1919" spans="1:10" s="7" customFormat="1">
      <c r="A1919" s="41" t="s">
        <v>244</v>
      </c>
      <c r="B1919" s="56"/>
      <c r="C1919" s="126">
        <f>SUM(C1920:C1924)</f>
        <v>1133227</v>
      </c>
      <c r="D1919" s="126">
        <f>SUM(D1920:D1924)</f>
        <v>12066786</v>
      </c>
      <c r="E1919" s="126">
        <f t="shared" si="513"/>
        <v>13200013</v>
      </c>
      <c r="F1919" s="126">
        <f>SUM(F1920:F1924)</f>
        <v>845549.46000000008</v>
      </c>
      <c r="G1919" s="126">
        <f>SUM(G1920:G1924)</f>
        <v>11673228.9</v>
      </c>
      <c r="H1919" s="126">
        <f t="shared" si="514"/>
        <v>12518778.360000001</v>
      </c>
      <c r="I1919" s="126">
        <f t="shared" si="508"/>
        <v>74.614305871639147</v>
      </c>
      <c r="J1919" s="126">
        <f t="shared" si="507"/>
        <v>94.83913659782003</v>
      </c>
    </row>
    <row r="1920" spans="1:10" s="7" customFormat="1">
      <c r="A1920" s="36" t="s">
        <v>523</v>
      </c>
      <c r="B1920" s="34">
        <v>0</v>
      </c>
      <c r="C1920" s="126"/>
      <c r="D1920" s="126">
        <v>4469180</v>
      </c>
      <c r="E1920" s="126">
        <f t="shared" si="513"/>
        <v>4469180</v>
      </c>
      <c r="F1920" s="126"/>
      <c r="G1920" s="126">
        <v>4323418.12</v>
      </c>
      <c r="H1920" s="126">
        <f t="shared" si="514"/>
        <v>4323418.12</v>
      </c>
      <c r="I1920" s="126" t="str">
        <f t="shared" si="508"/>
        <v/>
      </c>
      <c r="J1920" s="126">
        <f t="shared" si="507"/>
        <v>96.738509525237291</v>
      </c>
    </row>
    <row r="1921" spans="1:11" s="7" customFormat="1">
      <c r="A1921" s="41" t="s">
        <v>622</v>
      </c>
      <c r="B1921" s="42" t="s">
        <v>711</v>
      </c>
      <c r="C1921" s="126"/>
      <c r="D1921" s="126"/>
      <c r="E1921" s="126">
        <f t="shared" si="513"/>
        <v>0</v>
      </c>
      <c r="F1921" s="126"/>
      <c r="G1921" s="126"/>
      <c r="H1921" s="126">
        <f t="shared" si="514"/>
        <v>0</v>
      </c>
      <c r="I1921" s="126" t="str">
        <f t="shared" si="508"/>
        <v/>
      </c>
      <c r="J1921" s="126" t="str">
        <f t="shared" si="507"/>
        <v/>
      </c>
      <c r="K1921" s="102"/>
    </row>
    <row r="1922" spans="1:11" s="7" customFormat="1">
      <c r="A1922" s="41" t="s">
        <v>709</v>
      </c>
      <c r="B1922" s="42" t="s">
        <v>710</v>
      </c>
      <c r="C1922" s="126">
        <v>818800</v>
      </c>
      <c r="D1922" s="126">
        <v>7418839</v>
      </c>
      <c r="E1922" s="126">
        <f t="shared" si="513"/>
        <v>8237639</v>
      </c>
      <c r="F1922" s="126">
        <v>602243.51</v>
      </c>
      <c r="G1922" s="126">
        <v>7176874.0599999996</v>
      </c>
      <c r="H1922" s="126">
        <f t="shared" si="514"/>
        <v>7779117.5699999994</v>
      </c>
      <c r="I1922" s="126">
        <f t="shared" si="508"/>
        <v>73.551967513434292</v>
      </c>
      <c r="J1922" s="126">
        <f t="shared" si="507"/>
        <v>94.433824667480565</v>
      </c>
    </row>
    <row r="1923" spans="1:11" s="7" customFormat="1" ht="24" customHeight="1">
      <c r="A1923" s="36" t="s">
        <v>94</v>
      </c>
      <c r="B1923" s="34" t="s">
        <v>639</v>
      </c>
      <c r="C1923" s="124">
        <v>231334</v>
      </c>
      <c r="D1923" s="126">
        <v>143014</v>
      </c>
      <c r="E1923" s="126">
        <f t="shared" si="513"/>
        <v>374348</v>
      </c>
      <c r="F1923" s="126">
        <v>199975.78</v>
      </c>
      <c r="G1923" s="126">
        <v>138349.38</v>
      </c>
      <c r="H1923" s="126">
        <f t="shared" si="514"/>
        <v>338325.16000000003</v>
      </c>
      <c r="I1923" s="126">
        <f t="shared" si="508"/>
        <v>86.444612551548843</v>
      </c>
      <c r="J1923" s="126">
        <f t="shared" si="507"/>
        <v>90.377178454272496</v>
      </c>
    </row>
    <row r="1924" spans="1:11" s="7" customFormat="1">
      <c r="A1924" s="36" t="s">
        <v>796</v>
      </c>
      <c r="B1924" s="34" t="s">
        <v>737</v>
      </c>
      <c r="C1924" s="124">
        <v>83093</v>
      </c>
      <c r="D1924" s="126">
        <v>35753</v>
      </c>
      <c r="E1924" s="126">
        <f t="shared" si="513"/>
        <v>118846</v>
      </c>
      <c r="F1924" s="126">
        <v>43330.17</v>
      </c>
      <c r="G1924" s="126">
        <v>34587.339999999997</v>
      </c>
      <c r="H1924" s="126">
        <f t="shared" si="514"/>
        <v>77917.509999999995</v>
      </c>
      <c r="I1924" s="126">
        <f t="shared" si="508"/>
        <v>52.146594779343623</v>
      </c>
      <c r="J1924" s="126">
        <f t="shared" si="507"/>
        <v>65.561743769247599</v>
      </c>
    </row>
    <row r="1925" spans="1:11" s="7" customFormat="1">
      <c r="A1925" s="36" t="s">
        <v>764</v>
      </c>
      <c r="B1925" s="34" t="s">
        <v>125</v>
      </c>
      <c r="C1925" s="124">
        <v>203000</v>
      </c>
      <c r="D1925" s="126"/>
      <c r="E1925" s="126">
        <f t="shared" si="513"/>
        <v>203000</v>
      </c>
      <c r="F1925" s="126">
        <v>203000</v>
      </c>
      <c r="G1925" s="126"/>
      <c r="H1925" s="126">
        <f t="shared" si="514"/>
        <v>203000</v>
      </c>
      <c r="I1925" s="126">
        <f t="shared" si="508"/>
        <v>100</v>
      </c>
      <c r="J1925" s="126">
        <f t="shared" si="507"/>
        <v>100</v>
      </c>
    </row>
    <row r="1926" spans="1:11" s="7" customFormat="1">
      <c r="A1926" s="41" t="s">
        <v>763</v>
      </c>
      <c r="B1926" s="34" t="s">
        <v>124</v>
      </c>
      <c r="C1926" s="124">
        <f>454280261-203000</f>
        <v>454077261</v>
      </c>
      <c r="D1926" s="126"/>
      <c r="E1926" s="126">
        <f t="shared" ref="E1926:E1938" si="515">SUM(C1926:D1926)</f>
        <v>454077261</v>
      </c>
      <c r="F1926" s="126">
        <f>400723158.17-203000</f>
        <v>400520158.17000002</v>
      </c>
      <c r="G1926" s="126"/>
      <c r="H1926" s="126">
        <f t="shared" si="514"/>
        <v>400520158.17000002</v>
      </c>
      <c r="I1926" s="126">
        <f t="shared" si="508"/>
        <v>88.205288520272333</v>
      </c>
      <c r="J1926" s="126">
        <f t="shared" si="507"/>
        <v>88.205288520272333</v>
      </c>
    </row>
    <row r="1927" spans="1:11" s="7" customFormat="1" ht="6" customHeight="1">
      <c r="A1927" s="37"/>
      <c r="B1927" s="38"/>
      <c r="C1927" s="126"/>
      <c r="D1927" s="126"/>
      <c r="E1927" s="126">
        <f t="shared" si="515"/>
        <v>0</v>
      </c>
      <c r="F1927" s="126"/>
      <c r="G1927" s="126"/>
      <c r="H1927" s="126">
        <f t="shared" si="514"/>
        <v>0</v>
      </c>
      <c r="I1927" s="126" t="str">
        <f t="shared" si="508"/>
        <v/>
      </c>
      <c r="J1927" s="126" t="str">
        <f t="shared" si="507"/>
        <v/>
      </c>
    </row>
    <row r="1928" spans="1:11" s="3" customFormat="1" ht="12.75">
      <c r="A1928" s="47" t="s">
        <v>198</v>
      </c>
      <c r="B1928" s="50" t="s">
        <v>242</v>
      </c>
      <c r="C1928" s="123">
        <f>SUM(C1930:C1942)</f>
        <v>264698844.19</v>
      </c>
      <c r="D1928" s="123">
        <f>SUM(D1930:D1942)</f>
        <v>20423971</v>
      </c>
      <c r="E1928" s="137">
        <f t="shared" si="515"/>
        <v>285122815.19</v>
      </c>
      <c r="F1928" s="123">
        <f>SUM(F1930:F1942)</f>
        <v>261962693.94</v>
      </c>
      <c r="G1928" s="123">
        <f>SUM(G1930:G1942)</f>
        <v>19478829.950000003</v>
      </c>
      <c r="H1928" s="137">
        <f t="shared" si="514"/>
        <v>281441523.88999999</v>
      </c>
      <c r="I1928" s="137">
        <f t="shared" si="508"/>
        <v>98.966315754655881</v>
      </c>
      <c r="J1928" s="137">
        <f t="shared" si="507"/>
        <v>98.708875227137867</v>
      </c>
    </row>
    <row r="1929" spans="1:11" s="3" customFormat="1">
      <c r="A1929" s="36" t="s">
        <v>244</v>
      </c>
      <c r="B1929" s="42"/>
      <c r="C1929" s="126">
        <f>SUM(C1930:C1940)</f>
        <v>36376640.189999998</v>
      </c>
      <c r="D1929" s="126">
        <f>SUM(D1930:D1940)</f>
        <v>20423971</v>
      </c>
      <c r="E1929" s="126">
        <f t="shared" si="515"/>
        <v>56800611.189999998</v>
      </c>
      <c r="F1929" s="126">
        <f>SUM(F1930:F1940)</f>
        <v>35378821.5</v>
      </c>
      <c r="G1929" s="126">
        <f>SUM(G1930:G1940)</f>
        <v>19478829.950000003</v>
      </c>
      <c r="H1929" s="126">
        <f t="shared" si="514"/>
        <v>54857651.450000003</v>
      </c>
      <c r="I1929" s="126">
        <f t="shared" si="508"/>
        <v>97.256979520955596</v>
      </c>
      <c r="J1929" s="126">
        <f t="shared" si="507"/>
        <v>96.579333040095776</v>
      </c>
    </row>
    <row r="1930" spans="1:11" s="3" customFormat="1">
      <c r="A1930" s="36" t="s">
        <v>523</v>
      </c>
      <c r="B1930" s="42">
        <v>0</v>
      </c>
      <c r="C1930" s="126"/>
      <c r="D1930" s="126">
        <v>3464781</v>
      </c>
      <c r="E1930" s="126">
        <f t="shared" si="515"/>
        <v>3464781</v>
      </c>
      <c r="F1930" s="126"/>
      <c r="G1930" s="126">
        <v>3304444.37</v>
      </c>
      <c r="H1930" s="126">
        <f t="shared" si="514"/>
        <v>3304444.37</v>
      </c>
      <c r="I1930" s="126" t="str">
        <f t="shared" si="508"/>
        <v/>
      </c>
      <c r="J1930" s="126">
        <f t="shared" si="507"/>
        <v>95.372387749759653</v>
      </c>
    </row>
    <row r="1931" spans="1:11" s="3" customFormat="1">
      <c r="A1931" s="36" t="s">
        <v>201</v>
      </c>
      <c r="B1931" s="42" t="s">
        <v>455</v>
      </c>
      <c r="C1931" s="126">
        <v>1002390.19</v>
      </c>
      <c r="D1931" s="126">
        <v>1823569</v>
      </c>
      <c r="E1931" s="126">
        <f t="shared" si="515"/>
        <v>2825959.19</v>
      </c>
      <c r="F1931" s="126">
        <v>968009.09</v>
      </c>
      <c r="G1931" s="126">
        <v>1739181.25</v>
      </c>
      <c r="H1931" s="126">
        <f t="shared" si="514"/>
        <v>2707190.34</v>
      </c>
      <c r="I1931" s="126">
        <f t="shared" si="508"/>
        <v>96.570088141026204</v>
      </c>
      <c r="J1931" s="126">
        <f t="shared" si="507"/>
        <v>95.797219916682522</v>
      </c>
    </row>
    <row r="1932" spans="1:11" s="3" customFormat="1" ht="24">
      <c r="A1932" s="36" t="s">
        <v>368</v>
      </c>
      <c r="B1932" s="42" t="s">
        <v>454</v>
      </c>
      <c r="C1932" s="126">
        <v>15826160</v>
      </c>
      <c r="D1932" s="126">
        <v>6564848</v>
      </c>
      <c r="E1932" s="126">
        <f t="shared" si="515"/>
        <v>22391008</v>
      </c>
      <c r="F1932" s="126">
        <v>15763797.640000001</v>
      </c>
      <c r="G1932" s="126">
        <v>6261052.4800000004</v>
      </c>
      <c r="H1932" s="126">
        <f t="shared" si="514"/>
        <v>22024850.120000001</v>
      </c>
      <c r="I1932" s="126">
        <f t="shared" si="508"/>
        <v>99.605953939553245</v>
      </c>
      <c r="J1932" s="126">
        <f t="shared" si="507"/>
        <v>98.364710155076537</v>
      </c>
    </row>
    <row r="1933" spans="1:11" s="3" customFormat="1">
      <c r="A1933" s="36" t="s">
        <v>663</v>
      </c>
      <c r="B1933" s="42" t="s">
        <v>453</v>
      </c>
      <c r="C1933" s="126">
        <v>10197456</v>
      </c>
      <c r="D1933" s="126">
        <v>4923636</v>
      </c>
      <c r="E1933" s="126">
        <f t="shared" si="515"/>
        <v>15121092</v>
      </c>
      <c r="F1933" s="126">
        <v>9445504.7699999996</v>
      </c>
      <c r="G1933" s="126">
        <v>4695789.3600000003</v>
      </c>
      <c r="H1933" s="126">
        <f t="shared" si="514"/>
        <v>14141294.129999999</v>
      </c>
      <c r="I1933" s="126">
        <f t="shared" si="508"/>
        <v>92.626089977735617</v>
      </c>
      <c r="J1933" s="126">
        <f t="shared" si="507"/>
        <v>93.520323333790969</v>
      </c>
    </row>
    <row r="1934" spans="1:11" s="3" customFormat="1">
      <c r="A1934" s="36" t="s">
        <v>291</v>
      </c>
      <c r="B1934" s="42" t="s">
        <v>582</v>
      </c>
      <c r="C1934" s="126">
        <v>5731000</v>
      </c>
      <c r="D1934" s="126">
        <v>1094141</v>
      </c>
      <c r="E1934" s="126">
        <f t="shared" si="515"/>
        <v>6825141</v>
      </c>
      <c r="F1934" s="126">
        <v>5715300</v>
      </c>
      <c r="G1934" s="126">
        <v>1043508.75</v>
      </c>
      <c r="H1934" s="126">
        <f t="shared" si="514"/>
        <v>6758808.75</v>
      </c>
      <c r="I1934" s="126">
        <f t="shared" si="508"/>
        <v>99.726051299947642</v>
      </c>
      <c r="J1934" s="126">
        <f t="shared" si="507"/>
        <v>99.028118979519988</v>
      </c>
    </row>
    <row r="1935" spans="1:11" s="3" customFormat="1">
      <c r="A1935" s="36" t="s">
        <v>574</v>
      </c>
      <c r="B1935" s="42" t="s">
        <v>575</v>
      </c>
      <c r="C1935" s="126"/>
      <c r="D1935" s="126">
        <v>1276498</v>
      </c>
      <c r="E1935" s="126">
        <f t="shared" si="515"/>
        <v>1276498</v>
      </c>
      <c r="F1935" s="126"/>
      <c r="G1935" s="126">
        <v>1217426.8700000001</v>
      </c>
      <c r="H1935" s="126">
        <f t="shared" si="514"/>
        <v>1217426.8700000001</v>
      </c>
      <c r="I1935" s="126" t="str">
        <f t="shared" si="508"/>
        <v/>
      </c>
      <c r="J1935" s="126">
        <f t="shared" si="507"/>
        <v>95.372407163975197</v>
      </c>
    </row>
    <row r="1936" spans="1:11" s="3" customFormat="1">
      <c r="A1936" s="36" t="s">
        <v>622</v>
      </c>
      <c r="B1936" s="34" t="s">
        <v>648</v>
      </c>
      <c r="C1936" s="124"/>
      <c r="D1936" s="126"/>
      <c r="E1936" s="126">
        <f t="shared" si="515"/>
        <v>0</v>
      </c>
      <c r="F1936" s="126"/>
      <c r="G1936" s="126"/>
      <c r="H1936" s="126">
        <f t="shared" si="514"/>
        <v>0</v>
      </c>
      <c r="I1936" s="126" t="str">
        <f t="shared" si="508"/>
        <v/>
      </c>
      <c r="J1936" s="126" t="str">
        <f t="shared" si="507"/>
        <v/>
      </c>
    </row>
    <row r="1937" spans="1:11" s="3" customFormat="1">
      <c r="A1937" s="36" t="s">
        <v>8</v>
      </c>
      <c r="B1937" s="42" t="s">
        <v>7</v>
      </c>
      <c r="C1937" s="126">
        <v>115070</v>
      </c>
      <c r="D1937" s="126">
        <v>182357</v>
      </c>
      <c r="E1937" s="126">
        <f t="shared" si="515"/>
        <v>297427</v>
      </c>
      <c r="F1937" s="126">
        <v>104225.84</v>
      </c>
      <c r="G1937" s="126">
        <v>173918.12</v>
      </c>
      <c r="H1937" s="126">
        <f t="shared" si="514"/>
        <v>278143.95999999996</v>
      </c>
      <c r="I1937" s="126">
        <f t="shared" si="508"/>
        <v>90.576031980533585</v>
      </c>
      <c r="J1937" s="126">
        <f t="shared" si="507"/>
        <v>93.516715025871875</v>
      </c>
    </row>
    <row r="1938" spans="1:11" s="3" customFormat="1">
      <c r="A1938" s="36" t="s">
        <v>290</v>
      </c>
      <c r="B1938" s="42" t="s">
        <v>581</v>
      </c>
      <c r="C1938" s="126">
        <f>950134+400000</f>
        <v>1350134</v>
      </c>
      <c r="D1938" s="126">
        <v>1094141</v>
      </c>
      <c r="E1938" s="126">
        <f t="shared" si="515"/>
        <v>2444275</v>
      </c>
      <c r="F1938" s="126">
        <v>1333671.71</v>
      </c>
      <c r="G1938" s="126">
        <v>1043508.75</v>
      </c>
      <c r="H1938" s="126">
        <f t="shared" si="514"/>
        <v>2377180.46</v>
      </c>
      <c r="I1938" s="126">
        <f t="shared" si="508"/>
        <v>98.780692138706229</v>
      </c>
      <c r="J1938" s="126">
        <f t="shared" si="507"/>
        <v>97.255033087520843</v>
      </c>
    </row>
    <row r="1939" spans="1:11" s="3" customFormat="1">
      <c r="A1939" s="36" t="s">
        <v>9</v>
      </c>
      <c r="B1939" s="42" t="s">
        <v>6</v>
      </c>
      <c r="C1939" s="126">
        <v>472562</v>
      </c>
      <c r="D1939" s="126"/>
      <c r="E1939" s="126">
        <f t="shared" ref="E1939:E1945" si="516">SUM(C1939:D1939)</f>
        <v>472562</v>
      </c>
      <c r="F1939" s="126">
        <v>463720.72</v>
      </c>
      <c r="G1939" s="126"/>
      <c r="H1939" s="126">
        <f t="shared" si="514"/>
        <v>463720.72</v>
      </c>
      <c r="I1939" s="126">
        <f t="shared" si="508"/>
        <v>98.129075126650051</v>
      </c>
      <c r="J1939" s="126">
        <f t="shared" si="507"/>
        <v>98.129075126650051</v>
      </c>
    </row>
    <row r="1940" spans="1:11" s="3" customFormat="1">
      <c r="A1940" s="36" t="s">
        <v>619</v>
      </c>
      <c r="B1940" s="42" t="s">
        <v>618</v>
      </c>
      <c r="C1940" s="126">
        <v>1681868</v>
      </c>
      <c r="D1940" s="126"/>
      <c r="E1940" s="126">
        <f t="shared" si="516"/>
        <v>1681868</v>
      </c>
      <c r="F1940" s="126">
        <f>1946318.57-361726.64-0.2</f>
        <v>1584591.7300000002</v>
      </c>
      <c r="G1940" s="126"/>
      <c r="H1940" s="126">
        <f t="shared" ref="H1940:H1945" si="517">SUM(F1940:G1940)</f>
        <v>1584591.7300000002</v>
      </c>
      <c r="I1940" s="126">
        <f t="shared" si="508"/>
        <v>94.216176893787164</v>
      </c>
      <c r="J1940" s="126">
        <f t="shared" si="507"/>
        <v>94.216176893787164</v>
      </c>
    </row>
    <row r="1941" spans="1:11" s="3" customFormat="1">
      <c r="A1941" s="36" t="s">
        <v>764</v>
      </c>
      <c r="B1941" s="42" t="s">
        <v>125</v>
      </c>
      <c r="C1941" s="126">
        <v>424355</v>
      </c>
      <c r="D1941" s="126"/>
      <c r="E1941" s="126">
        <f t="shared" si="516"/>
        <v>424355</v>
      </c>
      <c r="F1941" s="126">
        <f>361726.64+0.2</f>
        <v>361726.84</v>
      </c>
      <c r="G1941" s="126"/>
      <c r="H1941" s="126">
        <f t="shared" si="517"/>
        <v>361726.84</v>
      </c>
      <c r="I1941" s="126">
        <f t="shared" si="508"/>
        <v>85.241564256341988</v>
      </c>
      <c r="J1941" s="126">
        <f t="shared" si="507"/>
        <v>85.241564256341988</v>
      </c>
    </row>
    <row r="1942" spans="1:11" s="3" customFormat="1">
      <c r="A1942" s="36" t="s">
        <v>763</v>
      </c>
      <c r="B1942" s="42" t="s">
        <v>124</v>
      </c>
      <c r="C1942" s="126">
        <f>228322204-424355</f>
        <v>227897849</v>
      </c>
      <c r="D1942" s="126"/>
      <c r="E1942" s="126">
        <f t="shared" si="516"/>
        <v>227897849</v>
      </c>
      <c r="F1942" s="126">
        <v>226222145.59999999</v>
      </c>
      <c r="G1942" s="126"/>
      <c r="H1942" s="126">
        <f t="shared" si="517"/>
        <v>226222145.59999999</v>
      </c>
      <c r="I1942" s="126">
        <f t="shared" si="508"/>
        <v>99.264712937242322</v>
      </c>
      <c r="J1942" s="126">
        <f t="shared" si="507"/>
        <v>99.264712937242322</v>
      </c>
    </row>
    <row r="1943" spans="1:11" s="3" customFormat="1" ht="6" customHeight="1">
      <c r="A1943" s="36"/>
      <c r="B1943" s="42"/>
      <c r="C1943" s="126"/>
      <c r="D1943" s="126"/>
      <c r="E1943" s="126">
        <f t="shared" si="516"/>
        <v>0</v>
      </c>
      <c r="F1943" s="126"/>
      <c r="G1943" s="126"/>
      <c r="H1943" s="126">
        <f t="shared" si="517"/>
        <v>0</v>
      </c>
      <c r="I1943" s="126" t="str">
        <f t="shared" si="508"/>
        <v/>
      </c>
      <c r="J1943" s="126" t="str">
        <f t="shared" si="507"/>
        <v/>
      </c>
    </row>
    <row r="1944" spans="1:11" s="23" customFormat="1" ht="12.75">
      <c r="A1944" s="235" t="s">
        <v>14</v>
      </c>
      <c r="B1944" s="50" t="s">
        <v>242</v>
      </c>
      <c r="C1944" s="131">
        <f>SUM(C1946:C1956)</f>
        <v>1003384441</v>
      </c>
      <c r="D1944" s="131">
        <f>SUM(D1946:D1955)</f>
        <v>22582067</v>
      </c>
      <c r="E1944" s="137">
        <f t="shared" si="516"/>
        <v>1025966508</v>
      </c>
      <c r="F1944" s="131">
        <f>SUM(F1946:F1956)</f>
        <v>989436589.3299998</v>
      </c>
      <c r="G1944" s="131">
        <f>SUM(G1946:G1955)</f>
        <v>20918283.369999997</v>
      </c>
      <c r="H1944" s="137">
        <f t="shared" si="517"/>
        <v>1010354872.6999998</v>
      </c>
      <c r="I1944" s="137">
        <f t="shared" si="508"/>
        <v>98.609919478510207</v>
      </c>
      <c r="J1944" s="137">
        <f t="shared" si="507"/>
        <v>98.478348447218494</v>
      </c>
      <c r="K1944" s="27"/>
    </row>
    <row r="1945" spans="1:11" s="7" customFormat="1">
      <c r="A1945" s="41" t="s">
        <v>244</v>
      </c>
      <c r="B1945" s="38"/>
      <c r="C1945" s="126">
        <f>SUM(C1946:C1955)</f>
        <v>993095623</v>
      </c>
      <c r="D1945" s="126">
        <f>SUM(D1946:D1955)</f>
        <v>22582067</v>
      </c>
      <c r="E1945" s="126">
        <f t="shared" si="516"/>
        <v>1015677690</v>
      </c>
      <c r="F1945" s="126">
        <f>SUM(F1946:F1955)</f>
        <v>982801182.22999978</v>
      </c>
      <c r="G1945" s="126">
        <f>SUM(G1946:G1955)</f>
        <v>20918283.369999997</v>
      </c>
      <c r="H1945" s="126">
        <f t="shared" si="517"/>
        <v>1003719465.5999998</v>
      </c>
      <c r="I1945" s="126">
        <f t="shared" si="508"/>
        <v>98.963398837777348</v>
      </c>
      <c r="J1945" s="126">
        <f t="shared" si="507"/>
        <v>98.822635909232176</v>
      </c>
    </row>
    <row r="1946" spans="1:11" s="7" customFormat="1">
      <c r="A1946" s="36" t="s">
        <v>523</v>
      </c>
      <c r="B1946" s="34">
        <v>0</v>
      </c>
      <c r="C1946" s="126"/>
      <c r="D1946" s="126">
        <v>6549323.3799999999</v>
      </c>
      <c r="E1946" s="126">
        <f t="shared" ref="E1946:E1954" si="518">SUM(C1946:D1946)</f>
        <v>6549323.3799999999</v>
      </c>
      <c r="F1946" s="126"/>
      <c r="G1946" s="126">
        <v>6066787.5199999996</v>
      </c>
      <c r="H1946" s="126">
        <f t="shared" ref="H1946:H1956" si="519">SUM(F1946:G1946)</f>
        <v>6066787.5199999996</v>
      </c>
      <c r="I1946" s="126" t="str">
        <f t="shared" si="508"/>
        <v/>
      </c>
      <c r="J1946" s="126">
        <f t="shared" si="507"/>
        <v>92.632279214162111</v>
      </c>
    </row>
    <row r="1947" spans="1:11" s="7" customFormat="1">
      <c r="A1947" s="41" t="s">
        <v>12</v>
      </c>
      <c r="B1947" s="42" t="s">
        <v>75</v>
      </c>
      <c r="C1947" s="126">
        <v>975568203</v>
      </c>
      <c r="D1947" s="126">
        <v>10870906.529999999</v>
      </c>
      <c r="E1947" s="126">
        <f t="shared" si="518"/>
        <v>986439109.52999997</v>
      </c>
      <c r="F1947" s="126">
        <v>965778053.17999995</v>
      </c>
      <c r="G1947" s="126">
        <v>10069968.5</v>
      </c>
      <c r="H1947" s="126">
        <f t="shared" si="519"/>
        <v>975848021.67999995</v>
      </c>
      <c r="I1947" s="126">
        <f t="shared" si="508"/>
        <v>98.996466901043505</v>
      </c>
      <c r="J1947" s="126">
        <f t="shared" si="507"/>
        <v>98.926331311514375</v>
      </c>
    </row>
    <row r="1948" spans="1:11" s="7" customFormat="1">
      <c r="A1948" s="41" t="s">
        <v>57</v>
      </c>
      <c r="B1948" s="42" t="s">
        <v>60</v>
      </c>
      <c r="C1948" s="126">
        <v>6245892</v>
      </c>
      <c r="D1948" s="126">
        <v>1358378.18</v>
      </c>
      <c r="E1948" s="126">
        <f t="shared" si="518"/>
        <v>7604270.1799999997</v>
      </c>
      <c r="F1948" s="126">
        <v>6221925.2699999996</v>
      </c>
      <c r="G1948" s="126">
        <v>1258296.67</v>
      </c>
      <c r="H1948" s="126">
        <f t="shared" si="519"/>
        <v>7480221.9399999995</v>
      </c>
      <c r="I1948" s="126">
        <f t="shared" si="508"/>
        <v>99.616280108589777</v>
      </c>
      <c r="J1948" s="126">
        <f t="shared" si="507"/>
        <v>98.368702885830402</v>
      </c>
    </row>
    <row r="1949" spans="1:11" s="7" customFormat="1">
      <c r="A1949" s="41" t="s">
        <v>91</v>
      </c>
      <c r="B1949" s="42" t="s">
        <v>92</v>
      </c>
      <c r="C1949" s="126">
        <v>8319955</v>
      </c>
      <c r="D1949" s="126">
        <v>1164324.1599999999</v>
      </c>
      <c r="E1949" s="126">
        <f t="shared" si="518"/>
        <v>9484279.1600000001</v>
      </c>
      <c r="F1949" s="126">
        <v>8256911.7999999998</v>
      </c>
      <c r="G1949" s="126">
        <v>1078540</v>
      </c>
      <c r="H1949" s="126">
        <f t="shared" si="519"/>
        <v>9335451.8000000007</v>
      </c>
      <c r="I1949" s="126">
        <f t="shared" si="508"/>
        <v>99.24226513244362</v>
      </c>
      <c r="J1949" s="126">
        <f t="shared" si="507"/>
        <v>98.430799457826168</v>
      </c>
    </row>
    <row r="1950" spans="1:11" s="7" customFormat="1">
      <c r="A1950" s="41" t="s">
        <v>1032</v>
      </c>
      <c r="B1950" s="42" t="s">
        <v>1007</v>
      </c>
      <c r="C1950" s="126">
        <v>258428</v>
      </c>
      <c r="D1950" s="126">
        <v>19405.400000000001</v>
      </c>
      <c r="E1950" s="126">
        <f t="shared" si="518"/>
        <v>277833.40000000002</v>
      </c>
      <c r="F1950" s="126">
        <v>166509.28</v>
      </c>
      <c r="G1950" s="126">
        <v>17975.669999999998</v>
      </c>
      <c r="H1950" s="126">
        <f t="shared" si="519"/>
        <v>184484.95</v>
      </c>
      <c r="I1950" s="126">
        <f t="shared" si="508"/>
        <v>64.431594099710551</v>
      </c>
      <c r="J1950" s="126">
        <f t="shared" si="507"/>
        <v>66.401285806530097</v>
      </c>
    </row>
    <row r="1951" spans="1:11" s="7" customFormat="1">
      <c r="A1951" s="41" t="s">
        <v>1033</v>
      </c>
      <c r="B1951" s="42" t="s">
        <v>1008</v>
      </c>
      <c r="C1951" s="126">
        <v>201346</v>
      </c>
      <c r="D1951" s="126">
        <v>388108.05</v>
      </c>
      <c r="E1951" s="126">
        <f t="shared" si="518"/>
        <v>589454.05000000005</v>
      </c>
      <c r="F1951" s="126">
        <v>200115.51</v>
      </c>
      <c r="G1951" s="126">
        <v>359513.33</v>
      </c>
      <c r="H1951" s="126">
        <f t="shared" si="519"/>
        <v>559628.84000000008</v>
      </c>
      <c r="I1951" s="126">
        <f t="shared" si="508"/>
        <v>99.38886791890576</v>
      </c>
      <c r="J1951" s="126">
        <f t="shared" si="507"/>
        <v>94.940197628636199</v>
      </c>
    </row>
    <row r="1952" spans="1:11" s="7" customFormat="1">
      <c r="A1952" s="41" t="s">
        <v>8</v>
      </c>
      <c r="B1952" s="42" t="s">
        <v>7</v>
      </c>
      <c r="C1952" s="126">
        <v>108281</v>
      </c>
      <c r="D1952" s="126">
        <v>48513.51</v>
      </c>
      <c r="E1952" s="126">
        <f t="shared" si="518"/>
        <v>156794.51</v>
      </c>
      <c r="F1952" s="126">
        <v>91309.56</v>
      </c>
      <c r="G1952" s="126">
        <v>44939.17</v>
      </c>
      <c r="H1952" s="126">
        <f t="shared" si="519"/>
        <v>136248.72999999998</v>
      </c>
      <c r="I1952" s="126">
        <f t="shared" si="508"/>
        <v>84.326483870669833</v>
      </c>
      <c r="J1952" s="126">
        <f t="shared" si="507"/>
        <v>86.896365185235098</v>
      </c>
    </row>
    <row r="1953" spans="1:10" s="7" customFormat="1">
      <c r="A1953" s="41" t="s">
        <v>622</v>
      </c>
      <c r="B1953" s="42" t="s">
        <v>28</v>
      </c>
      <c r="C1953" s="126"/>
      <c r="D1953" s="126"/>
      <c r="E1953" s="126">
        <f>SUM(C1953:D1953)</f>
        <v>0</v>
      </c>
      <c r="F1953" s="126"/>
      <c r="G1953" s="126"/>
      <c r="H1953" s="126">
        <f t="shared" si="519"/>
        <v>0</v>
      </c>
      <c r="I1953" s="126" t="str">
        <f t="shared" si="508"/>
        <v/>
      </c>
      <c r="J1953" s="126" t="str">
        <f t="shared" si="507"/>
        <v/>
      </c>
    </row>
    <row r="1954" spans="1:10" s="7" customFormat="1">
      <c r="A1954" s="41" t="s">
        <v>1034</v>
      </c>
      <c r="B1954" s="42" t="s">
        <v>781</v>
      </c>
      <c r="C1954" s="126">
        <v>1644803</v>
      </c>
      <c r="D1954" s="126">
        <v>970270.13</v>
      </c>
      <c r="E1954" s="126">
        <f t="shared" si="518"/>
        <v>2615073.13</v>
      </c>
      <c r="F1954" s="126">
        <v>1353652.87</v>
      </c>
      <c r="G1954" s="126">
        <v>898783.34</v>
      </c>
      <c r="H1954" s="126">
        <f t="shared" si="519"/>
        <v>2252436.21</v>
      </c>
      <c r="I1954" s="126">
        <f t="shared" si="508"/>
        <v>82.298784109707981</v>
      </c>
      <c r="J1954" s="126">
        <f t="shared" si="507"/>
        <v>86.132819161351719</v>
      </c>
    </row>
    <row r="1955" spans="1:10" s="7" customFormat="1">
      <c r="A1955" s="41" t="s">
        <v>1035</v>
      </c>
      <c r="B1955" s="42" t="s">
        <v>1009</v>
      </c>
      <c r="C1955" s="126">
        <v>748715</v>
      </c>
      <c r="D1955" s="126">
        <v>1212837.6599999999</v>
      </c>
      <c r="E1955" s="126">
        <f>SUM(C1955:D1955)</f>
        <v>1961552.66</v>
      </c>
      <c r="F1955" s="126">
        <v>732704.76</v>
      </c>
      <c r="G1955" s="126">
        <v>1123479.17</v>
      </c>
      <c r="H1955" s="126">
        <f t="shared" si="519"/>
        <v>1856183.93</v>
      </c>
      <c r="I1955" s="126">
        <f t="shared" si="508"/>
        <v>97.861637605764543</v>
      </c>
      <c r="J1955" s="126">
        <f t="shared" si="507"/>
        <v>94.628299706213355</v>
      </c>
    </row>
    <row r="1956" spans="1:10" s="103" customFormat="1">
      <c r="A1956" s="41" t="s">
        <v>763</v>
      </c>
      <c r="B1956" s="42" t="s">
        <v>124</v>
      </c>
      <c r="C1956" s="126">
        <v>10288818</v>
      </c>
      <c r="D1956" s="129"/>
      <c r="E1956" s="126">
        <f>SUM(C1956:D1956)</f>
        <v>10288818</v>
      </c>
      <c r="F1956" s="129">
        <v>6635407.0999999996</v>
      </c>
      <c r="G1956" s="129"/>
      <c r="H1956" s="126">
        <f t="shared" si="519"/>
        <v>6635407.0999999996</v>
      </c>
      <c r="I1956" s="126">
        <f t="shared" si="508"/>
        <v>64.491442068466938</v>
      </c>
      <c r="J1956" s="126">
        <f t="shared" si="507"/>
        <v>64.491442068466938</v>
      </c>
    </row>
    <row r="1957" spans="1:10" ht="6" customHeight="1">
      <c r="A1957" s="36"/>
      <c r="B1957" s="34"/>
      <c r="C1957" s="139"/>
      <c r="D1957" s="139"/>
      <c r="E1957" s="126"/>
      <c r="F1957" s="139"/>
      <c r="G1957" s="139"/>
      <c r="H1957" s="126"/>
      <c r="I1957" s="126" t="str">
        <f t="shared" si="508"/>
        <v/>
      </c>
      <c r="J1957" s="126" t="str">
        <f t="shared" si="507"/>
        <v/>
      </c>
    </row>
    <row r="1958" spans="1:10" s="7" customFormat="1" ht="12.75">
      <c r="A1958" s="306" t="s">
        <v>620</v>
      </c>
      <c r="B1958" s="50" t="s">
        <v>242</v>
      </c>
      <c r="C1958" s="131">
        <f>SUM(C1960:C1978)</f>
        <v>149315020.74000001</v>
      </c>
      <c r="D1958" s="131">
        <f>SUM(D1960:D1978)</f>
        <v>36812645</v>
      </c>
      <c r="E1958" s="131">
        <f t="shared" ref="E1958:E1963" si="520">SUM(C1958:D1958)</f>
        <v>186127665.74000001</v>
      </c>
      <c r="F1958" s="131">
        <f>SUM(F1960:F1978)</f>
        <v>143054404.45999998</v>
      </c>
      <c r="G1958" s="131">
        <f>SUM(G1960:G1978)</f>
        <v>36757622.049999997</v>
      </c>
      <c r="H1958" s="131">
        <f t="shared" ref="H1958:H1966" si="521">SUM(F1958:G1958)</f>
        <v>179812026.50999999</v>
      </c>
      <c r="I1958" s="131">
        <f t="shared" si="508"/>
        <v>95.807108856850007</v>
      </c>
      <c r="J1958" s="131">
        <f t="shared" si="507"/>
        <v>96.606824028609324</v>
      </c>
    </row>
    <row r="1959" spans="1:10" s="7" customFormat="1">
      <c r="A1959" s="261" t="s">
        <v>244</v>
      </c>
      <c r="B1959" s="56"/>
      <c r="C1959" s="126">
        <f>SUM(C1960:C1976)</f>
        <v>61149465</v>
      </c>
      <c r="D1959" s="126">
        <f>SUM(D1960:D1976)</f>
        <v>36812645</v>
      </c>
      <c r="E1959" s="126">
        <f t="shared" si="520"/>
        <v>97962110</v>
      </c>
      <c r="F1959" s="126">
        <f>SUM(F1960:F1976)</f>
        <v>60725364.959999993</v>
      </c>
      <c r="G1959" s="126">
        <f>SUM(G1960:G1976)</f>
        <v>36757622.049999997</v>
      </c>
      <c r="H1959" s="126">
        <f t="shared" si="521"/>
        <v>97482987.00999999</v>
      </c>
      <c r="I1959" s="126">
        <f t="shared" si="508"/>
        <v>99.306453392519444</v>
      </c>
      <c r="J1959" s="126">
        <f t="shared" ref="J1959:J2024" si="522">IF(E1959&lt;&gt;0,IF(H1959&lt;&gt;0,H1959/E1959*100,""),"")</f>
        <v>99.510909891589705</v>
      </c>
    </row>
    <row r="1960" spans="1:10" s="7" customFormat="1">
      <c r="A1960" s="36" t="s">
        <v>523</v>
      </c>
      <c r="B1960" s="34">
        <v>0</v>
      </c>
      <c r="C1960" s="126"/>
      <c r="D1960" s="126">
        <v>16449903</v>
      </c>
      <c r="E1960" s="126">
        <f t="shared" si="520"/>
        <v>16449903</v>
      </c>
      <c r="F1960" s="126"/>
      <c r="G1960" s="126">
        <v>16425313.050000001</v>
      </c>
      <c r="H1960" s="126">
        <f t="shared" si="521"/>
        <v>16425313.050000001</v>
      </c>
      <c r="I1960" s="126" t="str">
        <f t="shared" ref="I1960:I2025" si="523">IF(C1960&lt;&gt;0,IF(F1960&lt;&gt;0,F1960/C1960*100,""),"")</f>
        <v/>
      </c>
      <c r="J1960" s="126">
        <f t="shared" si="522"/>
        <v>99.850516139821622</v>
      </c>
    </row>
    <row r="1961" spans="1:10" s="7" customFormat="1">
      <c r="A1961" s="41" t="s">
        <v>621</v>
      </c>
      <c r="B1961" s="42" t="s">
        <v>498</v>
      </c>
      <c r="C1961" s="126">
        <v>47252931</v>
      </c>
      <c r="D1961" s="126">
        <v>9618764</v>
      </c>
      <c r="E1961" s="126">
        <f t="shared" si="520"/>
        <v>56871695</v>
      </c>
      <c r="F1961" s="126">
        <v>47172244.090000004</v>
      </c>
      <c r="G1961" s="126">
        <v>9604388</v>
      </c>
      <c r="H1961" s="126">
        <f t="shared" si="521"/>
        <v>56776632.090000004</v>
      </c>
      <c r="I1961" s="126">
        <f t="shared" si="523"/>
        <v>99.829244645162859</v>
      </c>
      <c r="J1961" s="126">
        <f t="shared" si="522"/>
        <v>99.832846708718634</v>
      </c>
    </row>
    <row r="1962" spans="1:10" s="7" customFormat="1">
      <c r="A1962" s="36" t="s">
        <v>636</v>
      </c>
      <c r="B1962" s="34" t="s">
        <v>637</v>
      </c>
      <c r="C1962" s="124">
        <v>3302382</v>
      </c>
      <c r="D1962" s="126">
        <v>2032645</v>
      </c>
      <c r="E1962" s="126">
        <f t="shared" si="520"/>
        <v>5335027</v>
      </c>
      <c r="F1962" s="126">
        <v>3301687.65</v>
      </c>
      <c r="G1962" s="126">
        <v>2029606</v>
      </c>
      <c r="H1962" s="126">
        <f t="shared" si="521"/>
        <v>5331293.6500000004</v>
      </c>
      <c r="I1962" s="126">
        <f t="shared" si="523"/>
        <v>99.978974267664981</v>
      </c>
      <c r="J1962" s="126">
        <f t="shared" si="522"/>
        <v>99.930021909917244</v>
      </c>
    </row>
    <row r="1963" spans="1:10" s="7" customFormat="1">
      <c r="A1963" s="36" t="s">
        <v>15</v>
      </c>
      <c r="B1963" s="34" t="s">
        <v>16</v>
      </c>
      <c r="C1963" s="124">
        <v>284403</v>
      </c>
      <c r="D1963" s="126">
        <v>1306700</v>
      </c>
      <c r="E1963" s="126">
        <f t="shared" si="520"/>
        <v>1591103</v>
      </c>
      <c r="F1963" s="126">
        <v>247714.96</v>
      </c>
      <c r="G1963" s="126">
        <v>1304747</v>
      </c>
      <c r="H1963" s="126">
        <f t="shared" si="521"/>
        <v>1552461.96</v>
      </c>
      <c r="I1963" s="126">
        <f t="shared" si="523"/>
        <v>87.099981364472242</v>
      </c>
      <c r="J1963" s="126">
        <f t="shared" si="522"/>
        <v>97.571430636482987</v>
      </c>
    </row>
    <row r="1964" spans="1:10" s="7" customFormat="1">
      <c r="A1964" s="315" t="s">
        <v>822</v>
      </c>
      <c r="B1964" s="222" t="s">
        <v>821</v>
      </c>
      <c r="C1964" s="318">
        <v>832600</v>
      </c>
      <c r="D1964" s="223">
        <v>1524483</v>
      </c>
      <c r="E1964" s="223">
        <f t="shared" ref="E1964:E1974" si="524">SUM(C1964:D1964)</f>
        <v>2357083</v>
      </c>
      <c r="F1964" s="223">
        <v>832504.06</v>
      </c>
      <c r="G1964" s="223">
        <v>1522205</v>
      </c>
      <c r="H1964" s="223">
        <f t="shared" si="521"/>
        <v>2354709.06</v>
      </c>
      <c r="I1964" s="223">
        <f t="shared" si="523"/>
        <v>99.988477059812638</v>
      </c>
      <c r="J1964" s="223">
        <f t="shared" si="522"/>
        <v>99.899284836384638</v>
      </c>
    </row>
    <row r="1965" spans="1:10" s="7" customFormat="1">
      <c r="A1965" s="41" t="s">
        <v>8</v>
      </c>
      <c r="B1965" s="34" t="s">
        <v>7</v>
      </c>
      <c r="C1965" s="124">
        <v>334475</v>
      </c>
      <c r="D1965" s="126">
        <v>217783</v>
      </c>
      <c r="E1965" s="126">
        <f t="shared" si="524"/>
        <v>552258</v>
      </c>
      <c r="F1965" s="126">
        <v>203854.15</v>
      </c>
      <c r="G1965" s="126">
        <v>217458</v>
      </c>
      <c r="H1965" s="126">
        <f t="shared" si="521"/>
        <v>421312.15</v>
      </c>
      <c r="I1965" s="126">
        <f t="shared" si="523"/>
        <v>60.947499813139991</v>
      </c>
      <c r="J1965" s="126">
        <f t="shared" si="522"/>
        <v>76.289008036099077</v>
      </c>
    </row>
    <row r="1966" spans="1:10" s="7" customFormat="1">
      <c r="A1966" s="36" t="s">
        <v>81</v>
      </c>
      <c r="B1966" s="34" t="s">
        <v>80</v>
      </c>
      <c r="C1966" s="124">
        <v>34172</v>
      </c>
      <c r="D1966" s="126">
        <v>108892</v>
      </c>
      <c r="E1966" s="126">
        <f t="shared" si="524"/>
        <v>143064</v>
      </c>
      <c r="F1966" s="126">
        <v>33212.76</v>
      </c>
      <c r="G1966" s="126">
        <v>108729</v>
      </c>
      <c r="H1966" s="126">
        <f t="shared" si="521"/>
        <v>141941.76000000001</v>
      </c>
      <c r="I1966" s="126">
        <f t="shared" si="523"/>
        <v>97.192906473135906</v>
      </c>
      <c r="J1966" s="126">
        <f t="shared" si="522"/>
        <v>99.215567857741988</v>
      </c>
    </row>
    <row r="1967" spans="1:10" s="7" customFormat="1">
      <c r="A1967" s="36" t="s">
        <v>1012</v>
      </c>
      <c r="B1967" s="34" t="s">
        <v>1010</v>
      </c>
      <c r="C1967" s="124">
        <v>273075</v>
      </c>
      <c r="D1967" s="126">
        <v>217783</v>
      </c>
      <c r="E1967" s="126">
        <f t="shared" si="524"/>
        <v>490858</v>
      </c>
      <c r="F1967" s="126">
        <v>174632.92</v>
      </c>
      <c r="G1967" s="126">
        <v>217458</v>
      </c>
      <c r="H1967" s="126">
        <f t="shared" ref="H1967:H1976" si="525">SUM(F1967:G1967)</f>
        <v>392090.92000000004</v>
      </c>
      <c r="I1967" s="126">
        <f t="shared" si="523"/>
        <v>63.950533736153083</v>
      </c>
      <c r="J1967" s="126">
        <f t="shared" si="522"/>
        <v>79.87868589286515</v>
      </c>
    </row>
    <row r="1968" spans="1:10" s="7" customFormat="1">
      <c r="A1968" s="36" t="s">
        <v>1013</v>
      </c>
      <c r="B1968" s="34" t="s">
        <v>1011</v>
      </c>
      <c r="C1968" s="124">
        <v>42167</v>
      </c>
      <c r="D1968" s="126">
        <v>108892</v>
      </c>
      <c r="E1968" s="126">
        <f t="shared" si="524"/>
        <v>151059</v>
      </c>
      <c r="F1968" s="126">
        <v>41863.08</v>
      </c>
      <c r="G1968" s="126">
        <v>108729</v>
      </c>
      <c r="H1968" s="126">
        <f t="shared" si="525"/>
        <v>150592.08000000002</v>
      </c>
      <c r="I1968" s="126">
        <f t="shared" si="523"/>
        <v>99.279246804373088</v>
      </c>
      <c r="J1968" s="126">
        <f t="shared" si="522"/>
        <v>99.690902230254423</v>
      </c>
    </row>
    <row r="1969" spans="1:11" s="7" customFormat="1">
      <c r="A1969" s="36" t="s">
        <v>819</v>
      </c>
      <c r="B1969" s="34" t="s">
        <v>820</v>
      </c>
      <c r="C1969" s="124">
        <v>589720</v>
      </c>
      <c r="D1969" s="126">
        <v>1161511</v>
      </c>
      <c r="E1969" s="126">
        <f t="shared" si="524"/>
        <v>1751231</v>
      </c>
      <c r="F1969" s="126">
        <v>570126.56000000006</v>
      </c>
      <c r="G1969" s="126">
        <v>1159775</v>
      </c>
      <c r="H1969" s="126">
        <f t="shared" si="525"/>
        <v>1729901.56</v>
      </c>
      <c r="I1969" s="126">
        <f t="shared" si="523"/>
        <v>96.677501187004012</v>
      </c>
      <c r="J1969" s="126">
        <f t="shared" si="522"/>
        <v>98.782031610906856</v>
      </c>
    </row>
    <row r="1970" spans="1:11" s="7" customFormat="1">
      <c r="A1970" s="36" t="s">
        <v>619</v>
      </c>
      <c r="B1970" s="34" t="s">
        <v>618</v>
      </c>
      <c r="C1970" s="124">
        <v>1274353</v>
      </c>
      <c r="D1970" s="126"/>
      <c r="E1970" s="126">
        <f t="shared" si="524"/>
        <v>1274353</v>
      </c>
      <c r="F1970" s="126">
        <v>1273910.04</v>
      </c>
      <c r="G1970" s="126"/>
      <c r="H1970" s="126">
        <f t="shared" si="525"/>
        <v>1273910.04</v>
      </c>
      <c r="I1970" s="126">
        <f t="shared" si="523"/>
        <v>99.9652404004228</v>
      </c>
      <c r="J1970" s="126">
        <f t="shared" si="522"/>
        <v>99.9652404004228</v>
      </c>
    </row>
    <row r="1971" spans="1:11" s="7" customFormat="1">
      <c r="A1971" s="36" t="s">
        <v>872</v>
      </c>
      <c r="B1971" s="34" t="s">
        <v>873</v>
      </c>
      <c r="C1971" s="124">
        <v>1061798</v>
      </c>
      <c r="D1971" s="126">
        <v>1597078</v>
      </c>
      <c r="E1971" s="126">
        <f t="shared" si="524"/>
        <v>2658876</v>
      </c>
      <c r="F1971" s="126">
        <v>1061696.98</v>
      </c>
      <c r="G1971" s="126">
        <v>1594691</v>
      </c>
      <c r="H1971" s="126">
        <f t="shared" si="525"/>
        <v>2656387.98</v>
      </c>
      <c r="I1971" s="126">
        <f t="shared" si="523"/>
        <v>99.990485949304855</v>
      </c>
      <c r="J1971" s="126">
        <f t="shared" si="522"/>
        <v>99.906425873188525</v>
      </c>
    </row>
    <row r="1972" spans="1:11" s="7" customFormat="1">
      <c r="A1972" s="36" t="s">
        <v>181</v>
      </c>
      <c r="B1972" s="34" t="s">
        <v>391</v>
      </c>
      <c r="C1972" s="124">
        <v>183000</v>
      </c>
      <c r="D1972" s="126">
        <v>217783</v>
      </c>
      <c r="E1972" s="126">
        <f t="shared" si="524"/>
        <v>400783</v>
      </c>
      <c r="F1972" s="126">
        <v>183000</v>
      </c>
      <c r="G1972" s="126">
        <v>217458</v>
      </c>
      <c r="H1972" s="126">
        <f t="shared" si="525"/>
        <v>400458</v>
      </c>
      <c r="I1972" s="126">
        <f t="shared" si="523"/>
        <v>100</v>
      </c>
      <c r="J1972" s="126">
        <f t="shared" si="522"/>
        <v>99.918908736148992</v>
      </c>
    </row>
    <row r="1973" spans="1:11" s="7" customFormat="1">
      <c r="A1973" s="41" t="s">
        <v>902</v>
      </c>
      <c r="B1973" s="34" t="s">
        <v>893</v>
      </c>
      <c r="C1973" s="124">
        <v>377427</v>
      </c>
      <c r="D1973" s="126">
        <v>580756</v>
      </c>
      <c r="E1973" s="126">
        <f t="shared" si="524"/>
        <v>958183</v>
      </c>
      <c r="F1973" s="126">
        <v>375571.48</v>
      </c>
      <c r="G1973" s="126">
        <v>579888</v>
      </c>
      <c r="H1973" s="126">
        <f t="shared" si="525"/>
        <v>955459.48</v>
      </c>
      <c r="I1973" s="126">
        <f t="shared" si="523"/>
        <v>99.508376454254716</v>
      </c>
      <c r="J1973" s="126">
        <f t="shared" si="522"/>
        <v>99.715762020407368</v>
      </c>
    </row>
    <row r="1974" spans="1:11" s="7" customFormat="1">
      <c r="A1974" s="36" t="s">
        <v>622</v>
      </c>
      <c r="B1974" s="34" t="s">
        <v>732</v>
      </c>
      <c r="C1974" s="124"/>
      <c r="D1974" s="126"/>
      <c r="E1974" s="126">
        <f t="shared" si="524"/>
        <v>0</v>
      </c>
      <c r="F1974" s="126"/>
      <c r="G1974" s="126"/>
      <c r="H1974" s="126">
        <f t="shared" si="525"/>
        <v>0</v>
      </c>
      <c r="I1974" s="126" t="str">
        <f t="shared" si="523"/>
        <v/>
      </c>
      <c r="J1974" s="126" t="str">
        <f t="shared" si="522"/>
        <v/>
      </c>
    </row>
    <row r="1975" spans="1:11" s="7" customFormat="1">
      <c r="A1975" s="36" t="s">
        <v>608</v>
      </c>
      <c r="B1975" s="34" t="s">
        <v>609</v>
      </c>
      <c r="C1975" s="124">
        <v>1288960</v>
      </c>
      <c r="D1975" s="126">
        <v>1669672</v>
      </c>
      <c r="E1975" s="126">
        <f>SUM(C1975:D1975)</f>
        <v>2958632</v>
      </c>
      <c r="F1975" s="126">
        <v>1286685</v>
      </c>
      <c r="G1975" s="126">
        <v>1667177</v>
      </c>
      <c r="H1975" s="126">
        <f t="shared" si="525"/>
        <v>2953862</v>
      </c>
      <c r="I1975" s="126">
        <f t="shared" si="523"/>
        <v>99.823501117179745</v>
      </c>
      <c r="J1975" s="126">
        <f t="shared" si="522"/>
        <v>99.838776840107187</v>
      </c>
    </row>
    <row r="1976" spans="1:11" s="7" customFormat="1">
      <c r="A1976" s="41" t="s">
        <v>9</v>
      </c>
      <c r="B1976" s="34" t="s">
        <v>6</v>
      </c>
      <c r="C1976" s="124">
        <v>4018002</v>
      </c>
      <c r="D1976" s="126"/>
      <c r="E1976" s="126">
        <f>SUM(C1976:D1976)</f>
        <v>4018002</v>
      </c>
      <c r="F1976" s="126">
        <v>3966661.23</v>
      </c>
      <c r="G1976" s="126"/>
      <c r="H1976" s="126">
        <f t="shared" si="525"/>
        <v>3966661.23</v>
      </c>
      <c r="I1976" s="126">
        <f t="shared" si="523"/>
        <v>98.722231347819147</v>
      </c>
      <c r="J1976" s="126">
        <f t="shared" si="522"/>
        <v>98.722231347819147</v>
      </c>
    </row>
    <row r="1977" spans="1:11" s="7" customFormat="1">
      <c r="A1977" s="41" t="s">
        <v>764</v>
      </c>
      <c r="B1977" s="34" t="s">
        <v>125</v>
      </c>
      <c r="C1977" s="124">
        <v>5609111</v>
      </c>
      <c r="D1977" s="126"/>
      <c r="E1977" s="126">
        <f>SUM(C1977:D1977)</f>
        <v>5609111</v>
      </c>
      <c r="F1977" s="126">
        <v>5603594.5800000001</v>
      </c>
      <c r="G1977" s="126"/>
      <c r="H1977" s="126">
        <f>SUM(F1977:G1977)</f>
        <v>5603594.5800000001</v>
      </c>
      <c r="I1977" s="126">
        <f t="shared" si="523"/>
        <v>99.901652507857307</v>
      </c>
      <c r="J1977" s="126">
        <f t="shared" si="522"/>
        <v>99.901652507857307</v>
      </c>
    </row>
    <row r="1978" spans="1:11" s="7" customFormat="1">
      <c r="A1978" s="36" t="s">
        <v>763</v>
      </c>
      <c r="B1978" s="34" t="s">
        <v>124</v>
      </c>
      <c r="C1978" s="124">
        <f>88165555.74-5609111</f>
        <v>82556444.739999995</v>
      </c>
      <c r="D1978" s="126"/>
      <c r="E1978" s="126">
        <f>SUM(C1978:D1978)</f>
        <v>82556444.739999995</v>
      </c>
      <c r="F1978" s="126">
        <v>76725444.920000002</v>
      </c>
      <c r="G1978" s="126"/>
      <c r="H1978" s="126">
        <f>SUM(F1978:G1978)</f>
        <v>76725444.920000002</v>
      </c>
      <c r="I1978" s="126">
        <f t="shared" si="523"/>
        <v>92.936953815823927</v>
      </c>
      <c r="J1978" s="126">
        <f t="shared" si="522"/>
        <v>92.936953815823927</v>
      </c>
    </row>
    <row r="1979" spans="1:11" s="7" customFormat="1" ht="6" customHeight="1">
      <c r="A1979" s="41"/>
      <c r="B1979" s="42"/>
      <c r="C1979" s="126"/>
      <c r="D1979" s="126"/>
      <c r="E1979" s="126"/>
      <c r="F1979" s="126"/>
      <c r="G1979" s="126"/>
      <c r="H1979" s="126"/>
      <c r="I1979" s="126" t="str">
        <f t="shared" si="523"/>
        <v/>
      </c>
      <c r="J1979" s="126" t="str">
        <f t="shared" si="522"/>
        <v/>
      </c>
    </row>
    <row r="1980" spans="1:11" s="11" customFormat="1" ht="12.75">
      <c r="A1980" s="47" t="s">
        <v>169</v>
      </c>
      <c r="B1980" s="50" t="s">
        <v>242</v>
      </c>
      <c r="C1980" s="127">
        <f>SUM(C1982:C1987)</f>
        <v>79694480.519999996</v>
      </c>
      <c r="D1980" s="127">
        <f>SUM(D1982:D1988)</f>
        <v>0</v>
      </c>
      <c r="E1980" s="127">
        <f t="shared" ref="E1980:E1995" si="526">SUM(C1980:D1980)</f>
        <v>79694480.519999996</v>
      </c>
      <c r="F1980" s="127">
        <f>SUM(F1982:F1987)</f>
        <v>79660746.969999999</v>
      </c>
      <c r="G1980" s="127">
        <f>SUM(G1982:G1988)</f>
        <v>0</v>
      </c>
      <c r="H1980" s="127">
        <f t="shared" ref="H1980:H1994" si="527">SUM(F1980:G1980)</f>
        <v>79660746.969999999</v>
      </c>
      <c r="I1980" s="127">
        <f t="shared" si="523"/>
        <v>99.9576714098895</v>
      </c>
      <c r="J1980" s="127">
        <f t="shared" si="522"/>
        <v>99.9576714098895</v>
      </c>
      <c r="K1980" s="61"/>
    </row>
    <row r="1981" spans="1:11" s="11" customFormat="1">
      <c r="A1981" s="54" t="s">
        <v>244</v>
      </c>
      <c r="B1981" s="301"/>
      <c r="C1981" s="302">
        <f>SUM(C1982:C1985)</f>
        <v>77477737.519999996</v>
      </c>
      <c r="D1981" s="302">
        <f>SUM(D1982:D1988)</f>
        <v>0</v>
      </c>
      <c r="E1981" s="302">
        <f t="shared" si="526"/>
        <v>77477737.519999996</v>
      </c>
      <c r="F1981" s="302">
        <f>SUM(F1982:F1985)</f>
        <v>77444005.170000002</v>
      </c>
      <c r="G1981" s="302">
        <f>SUM(G1982:G1988)</f>
        <v>0</v>
      </c>
      <c r="H1981" s="302">
        <f t="shared" si="527"/>
        <v>77444005.170000002</v>
      </c>
      <c r="I1981" s="302">
        <f t="shared" si="523"/>
        <v>99.956461880432059</v>
      </c>
      <c r="J1981" s="302">
        <f t="shared" si="522"/>
        <v>99.956461880432059</v>
      </c>
    </row>
    <row r="1982" spans="1:11" s="3" customFormat="1">
      <c r="A1982" s="41" t="s">
        <v>167</v>
      </c>
      <c r="B1982" s="42" t="s">
        <v>387</v>
      </c>
      <c r="C1982" s="126">
        <v>76819619.519999996</v>
      </c>
      <c r="D1982" s="126"/>
      <c r="E1982" s="126">
        <f t="shared" si="526"/>
        <v>76819619.519999996</v>
      </c>
      <c r="F1982" s="126">
        <v>76785887.170000002</v>
      </c>
      <c r="G1982" s="126"/>
      <c r="H1982" s="126">
        <f t="shared" si="527"/>
        <v>76785887.170000002</v>
      </c>
      <c r="I1982" s="126">
        <f t="shared" si="523"/>
        <v>99.956088886913562</v>
      </c>
      <c r="J1982" s="126">
        <f t="shared" si="522"/>
        <v>99.956088886913562</v>
      </c>
    </row>
    <row r="1983" spans="1:11" s="3" customFormat="1">
      <c r="A1983" s="41" t="s">
        <v>9</v>
      </c>
      <c r="B1983" s="42" t="s">
        <v>6</v>
      </c>
      <c r="C1983" s="126">
        <v>81800</v>
      </c>
      <c r="D1983" s="126"/>
      <c r="E1983" s="126">
        <f>SUM(C1983:D1983)</f>
        <v>81800</v>
      </c>
      <c r="F1983" s="126">
        <v>81800</v>
      </c>
      <c r="G1983" s="126"/>
      <c r="H1983" s="126">
        <f>SUM(F1983:G1983)</f>
        <v>81800</v>
      </c>
      <c r="I1983" s="126">
        <f t="shared" si="523"/>
        <v>100</v>
      </c>
      <c r="J1983" s="126">
        <f t="shared" si="522"/>
        <v>100</v>
      </c>
    </row>
    <row r="1984" spans="1:11" s="3" customFormat="1">
      <c r="A1984" s="36" t="s">
        <v>608</v>
      </c>
      <c r="B1984" s="34" t="s">
        <v>609</v>
      </c>
      <c r="C1984" s="126">
        <v>68705</v>
      </c>
      <c r="D1984" s="126"/>
      <c r="E1984" s="126">
        <f>SUM(C1984:D1984)</f>
        <v>68705</v>
      </c>
      <c r="F1984" s="126">
        <v>68705</v>
      </c>
      <c r="G1984" s="126"/>
      <c r="H1984" s="126">
        <f t="shared" ref="H1984:H1985" si="528">SUM(F1984:G1984)</f>
        <v>68705</v>
      </c>
      <c r="I1984" s="126">
        <f t="shared" ref="I1984" si="529">IF(C1984&lt;&gt;0,IF(F1984&lt;&gt;0,F1984/C1984*100,""),"")</f>
        <v>100</v>
      </c>
      <c r="J1984" s="126">
        <f t="shared" ref="J1984" si="530">IF(E1984&lt;&gt;0,IF(H1984&lt;&gt;0,H1984/E1984*100,""),"")</f>
        <v>100</v>
      </c>
    </row>
    <row r="1985" spans="1:10" s="3" customFormat="1">
      <c r="A1985" s="41" t="s">
        <v>619</v>
      </c>
      <c r="B1985" s="34" t="s">
        <v>618</v>
      </c>
      <c r="C1985" s="124">
        <v>507613</v>
      </c>
      <c r="D1985" s="126"/>
      <c r="E1985" s="126">
        <f t="shared" si="526"/>
        <v>507613</v>
      </c>
      <c r="F1985" s="126">
        <v>507613</v>
      </c>
      <c r="G1985" s="126"/>
      <c r="H1985" s="126">
        <f t="shared" si="528"/>
        <v>507613</v>
      </c>
      <c r="I1985" s="126">
        <f t="shared" si="523"/>
        <v>100</v>
      </c>
      <c r="J1985" s="126">
        <f t="shared" si="522"/>
        <v>100</v>
      </c>
    </row>
    <row r="1986" spans="1:10" s="3" customFormat="1">
      <c r="A1986" s="41" t="s">
        <v>764</v>
      </c>
      <c r="B1986" s="34" t="s">
        <v>125</v>
      </c>
      <c r="C1986" s="124">
        <f>58007</f>
        <v>58007</v>
      </c>
      <c r="D1986" s="126"/>
      <c r="E1986" s="126">
        <f t="shared" si="526"/>
        <v>58007</v>
      </c>
      <c r="F1986" s="126">
        <v>58007</v>
      </c>
      <c r="G1986" s="126"/>
      <c r="H1986" s="126">
        <f t="shared" si="527"/>
        <v>58007</v>
      </c>
      <c r="I1986" s="126">
        <f t="shared" si="523"/>
        <v>100</v>
      </c>
      <c r="J1986" s="126">
        <f t="shared" si="522"/>
        <v>100</v>
      </c>
    </row>
    <row r="1987" spans="1:10" s="3" customFormat="1">
      <c r="A1987" s="41" t="s">
        <v>763</v>
      </c>
      <c r="B1987" s="34" t="s">
        <v>124</v>
      </c>
      <c r="C1987" s="124">
        <f>2216743-58007</f>
        <v>2158736</v>
      </c>
      <c r="D1987" s="126"/>
      <c r="E1987" s="126">
        <f t="shared" si="526"/>
        <v>2158736</v>
      </c>
      <c r="F1987" s="126">
        <v>2158734.7999999998</v>
      </c>
      <c r="G1987" s="126"/>
      <c r="H1987" s="126">
        <f t="shared" si="527"/>
        <v>2158734.7999999998</v>
      </c>
      <c r="I1987" s="126">
        <f t="shared" si="523"/>
        <v>99.999944411915109</v>
      </c>
      <c r="J1987" s="126">
        <f t="shared" si="522"/>
        <v>99.999944411915109</v>
      </c>
    </row>
    <row r="1988" spans="1:10" s="3" customFormat="1" ht="6" customHeight="1">
      <c r="A1988" s="41"/>
      <c r="B1988" s="42"/>
      <c r="C1988" s="126"/>
      <c r="D1988" s="126"/>
      <c r="E1988" s="126">
        <f t="shared" si="526"/>
        <v>0</v>
      </c>
      <c r="F1988" s="126"/>
      <c r="G1988" s="126"/>
      <c r="H1988" s="126">
        <f t="shared" si="527"/>
        <v>0</v>
      </c>
      <c r="I1988" s="126" t="str">
        <f t="shared" si="523"/>
        <v/>
      </c>
      <c r="J1988" s="126" t="str">
        <f t="shared" si="522"/>
        <v/>
      </c>
    </row>
    <row r="1989" spans="1:10" s="8" customFormat="1" ht="12.75">
      <c r="A1989" s="47" t="s">
        <v>87</v>
      </c>
      <c r="B1989" s="50" t="s">
        <v>242</v>
      </c>
      <c r="C1989" s="127">
        <f>SUM(C1991:C1999)</f>
        <v>1734635</v>
      </c>
      <c r="D1989" s="134">
        <f>SUM(D1991:D1996)</f>
        <v>83553100</v>
      </c>
      <c r="E1989" s="127">
        <f t="shared" si="526"/>
        <v>85287735</v>
      </c>
      <c r="F1989" s="127">
        <f>SUM(F1991:F1999)</f>
        <v>1625322.38</v>
      </c>
      <c r="G1989" s="134">
        <f>SUM(G1991:G1996)</f>
        <v>83021831.620000005</v>
      </c>
      <c r="H1989" s="127">
        <f t="shared" si="527"/>
        <v>84647154</v>
      </c>
      <c r="I1989" s="127">
        <f t="shared" si="523"/>
        <v>93.698235075390485</v>
      </c>
      <c r="J1989" s="127">
        <f t="shared" si="522"/>
        <v>99.248917795741676</v>
      </c>
    </row>
    <row r="1990" spans="1:10" s="3" customFormat="1">
      <c r="A1990" s="41" t="s">
        <v>244</v>
      </c>
      <c r="B1990" s="40"/>
      <c r="C1990" s="129">
        <f>SUM(C1991:C1997)</f>
        <v>1033185</v>
      </c>
      <c r="D1990" s="129">
        <f>SUM(D1991:D1997)</f>
        <v>83553100</v>
      </c>
      <c r="E1990" s="129">
        <f t="shared" si="526"/>
        <v>84586285</v>
      </c>
      <c r="F1990" s="129">
        <f>SUM(F1991:F1997)</f>
        <v>960584.11</v>
      </c>
      <c r="G1990" s="129">
        <f>SUM(G1991:G1996)</f>
        <v>83021831.620000005</v>
      </c>
      <c r="H1990" s="129">
        <f t="shared" si="527"/>
        <v>83982415.730000004</v>
      </c>
      <c r="I1990" s="129">
        <f t="shared" si="523"/>
        <v>92.973098719009656</v>
      </c>
      <c r="J1990" s="129">
        <f t="shared" si="522"/>
        <v>99.286090800654037</v>
      </c>
    </row>
    <row r="1991" spans="1:10" s="3" customFormat="1">
      <c r="A1991" s="41" t="s">
        <v>523</v>
      </c>
      <c r="B1991" s="42">
        <v>0</v>
      </c>
      <c r="C1991" s="129"/>
      <c r="D1991" s="129">
        <v>19940558</v>
      </c>
      <c r="E1991" s="126">
        <f t="shared" si="526"/>
        <v>19940558</v>
      </c>
      <c r="F1991" s="129"/>
      <c r="G1991" s="129">
        <v>19813766.920000002</v>
      </c>
      <c r="H1991" s="126">
        <f t="shared" si="527"/>
        <v>19813766.920000002</v>
      </c>
      <c r="I1991" s="126" t="str">
        <f t="shared" si="523"/>
        <v/>
      </c>
      <c r="J1991" s="126">
        <f t="shared" si="522"/>
        <v>99.364154804494447</v>
      </c>
    </row>
    <row r="1992" spans="1:10" s="3" customFormat="1" ht="24">
      <c r="A1992" s="41" t="s">
        <v>276</v>
      </c>
      <c r="B1992" s="42" t="s">
        <v>433</v>
      </c>
      <c r="C1992" s="126">
        <v>25900</v>
      </c>
      <c r="D1992" s="126">
        <v>61539411</v>
      </c>
      <c r="E1992" s="126">
        <f t="shared" si="526"/>
        <v>61565311</v>
      </c>
      <c r="F1992" s="126">
        <v>25817.5</v>
      </c>
      <c r="G1992" s="126">
        <v>61148115.670000002</v>
      </c>
      <c r="H1992" s="126">
        <f t="shared" si="527"/>
        <v>61173933.170000002</v>
      </c>
      <c r="I1992" s="126">
        <f t="shared" si="523"/>
        <v>99.68146718146717</v>
      </c>
      <c r="J1992" s="126">
        <f t="shared" si="522"/>
        <v>99.364288389609527</v>
      </c>
    </row>
    <row r="1993" spans="1:10" s="3" customFormat="1" ht="24">
      <c r="A1993" s="41" t="s">
        <v>321</v>
      </c>
      <c r="B1993" s="42" t="s">
        <v>432</v>
      </c>
      <c r="C1993" s="126">
        <v>1000</v>
      </c>
      <c r="D1993" s="126">
        <v>2073131</v>
      </c>
      <c r="E1993" s="126">
        <f t="shared" si="526"/>
        <v>2074131</v>
      </c>
      <c r="F1993" s="126">
        <v>640</v>
      </c>
      <c r="G1993" s="126">
        <v>2059949.03</v>
      </c>
      <c r="H1993" s="126">
        <f t="shared" si="527"/>
        <v>2060589.03</v>
      </c>
      <c r="I1993" s="126">
        <f t="shared" si="523"/>
        <v>64</v>
      </c>
      <c r="J1993" s="126">
        <f t="shared" si="522"/>
        <v>99.347101509017506</v>
      </c>
    </row>
    <row r="1994" spans="1:10" s="7" customFormat="1">
      <c r="A1994" s="41" t="s">
        <v>8</v>
      </c>
      <c r="B1994" s="34" t="s">
        <v>7</v>
      </c>
      <c r="C1994" s="124">
        <v>370000</v>
      </c>
      <c r="D1994" s="126"/>
      <c r="E1994" s="126">
        <f t="shared" si="526"/>
        <v>370000</v>
      </c>
      <c r="F1994" s="126">
        <v>299811.56</v>
      </c>
      <c r="G1994" s="126"/>
      <c r="H1994" s="126">
        <f t="shared" si="527"/>
        <v>299811.56</v>
      </c>
      <c r="I1994" s="126">
        <f t="shared" si="523"/>
        <v>81.03015135135135</v>
      </c>
      <c r="J1994" s="126">
        <f t="shared" si="522"/>
        <v>81.03015135135135</v>
      </c>
    </row>
    <row r="1995" spans="1:10" s="3" customFormat="1">
      <c r="A1995" s="41" t="s">
        <v>372</v>
      </c>
      <c r="B1995" s="42" t="s">
        <v>646</v>
      </c>
      <c r="C1995" s="126">
        <v>200000</v>
      </c>
      <c r="D1995" s="126"/>
      <c r="E1995" s="126">
        <f t="shared" si="526"/>
        <v>200000</v>
      </c>
      <c r="F1995" s="126">
        <v>199671.17</v>
      </c>
      <c r="G1995" s="126"/>
      <c r="H1995" s="126">
        <f>SUM(F1995:G1995)</f>
        <v>199671.17</v>
      </c>
      <c r="I1995" s="126">
        <f t="shared" si="523"/>
        <v>99.835585000000009</v>
      </c>
      <c r="J1995" s="126">
        <f t="shared" si="522"/>
        <v>99.835585000000009</v>
      </c>
    </row>
    <row r="1996" spans="1:10">
      <c r="A1996" s="36" t="s">
        <v>9</v>
      </c>
      <c r="B1996" s="34" t="s">
        <v>6</v>
      </c>
      <c r="C1996" s="144">
        <v>30000</v>
      </c>
      <c r="D1996" s="138"/>
      <c r="E1996" s="126">
        <f>SUM(C1996:D1996)</f>
        <v>30000</v>
      </c>
      <c r="F1996" s="138">
        <v>29053.03</v>
      </c>
      <c r="G1996" s="138"/>
      <c r="H1996" s="126">
        <f>SUM(F1996:G1996)</f>
        <v>29053.03</v>
      </c>
      <c r="I1996" s="126">
        <f t="shared" si="523"/>
        <v>96.843433333333323</v>
      </c>
      <c r="J1996" s="126">
        <f t="shared" si="522"/>
        <v>96.843433333333323</v>
      </c>
    </row>
    <row r="1997" spans="1:10" s="3" customFormat="1">
      <c r="A1997" s="41" t="s">
        <v>619</v>
      </c>
      <c r="B1997" s="42" t="s">
        <v>618</v>
      </c>
      <c r="C1997" s="126">
        <v>406285</v>
      </c>
      <c r="D1997" s="126"/>
      <c r="E1997" s="126">
        <f>SUM(C1997:D1997)</f>
        <v>406285</v>
      </c>
      <c r="F1997" s="126">
        <v>405590.85</v>
      </c>
      <c r="G1997" s="126"/>
      <c r="H1997" s="126">
        <f>SUM(F1997:G1997)</f>
        <v>405590.85</v>
      </c>
      <c r="I1997" s="126">
        <f t="shared" si="523"/>
        <v>99.829147027333022</v>
      </c>
      <c r="J1997" s="126">
        <f t="shared" si="522"/>
        <v>99.829147027333022</v>
      </c>
    </row>
    <row r="1998" spans="1:10" s="3" customFormat="1">
      <c r="A1998" s="41" t="s">
        <v>764</v>
      </c>
      <c r="B1998" s="34" t="s">
        <v>125</v>
      </c>
      <c r="C1998" s="124">
        <v>17450</v>
      </c>
      <c r="D1998" s="126"/>
      <c r="E1998" s="126">
        <f>SUM(C1998:D1998)</f>
        <v>17450</v>
      </c>
      <c r="F1998" s="126">
        <v>17448.78</v>
      </c>
      <c r="G1998" s="126"/>
      <c r="H1998" s="126">
        <f>SUM(F1998:G1998)</f>
        <v>17448.78</v>
      </c>
      <c r="I1998" s="126">
        <f t="shared" si="523"/>
        <v>99.993008595988528</v>
      </c>
      <c r="J1998" s="126">
        <f t="shared" si="522"/>
        <v>99.993008595988528</v>
      </c>
    </row>
    <row r="1999" spans="1:10" s="3" customFormat="1">
      <c r="A1999" s="41" t="s">
        <v>763</v>
      </c>
      <c r="B1999" s="34" t="s">
        <v>124</v>
      </c>
      <c r="C1999" s="124">
        <f>701450-17450</f>
        <v>684000</v>
      </c>
      <c r="D1999" s="126"/>
      <c r="E1999" s="126">
        <f>SUM(C1999:D1999)</f>
        <v>684000</v>
      </c>
      <c r="F1999" s="126">
        <f>153750+493539.49</f>
        <v>647289.49</v>
      </c>
      <c r="G1999" s="126"/>
      <c r="H1999" s="126">
        <f>SUM(F1999:G1999)</f>
        <v>647289.49</v>
      </c>
      <c r="I1999" s="126">
        <f t="shared" si="523"/>
        <v>94.632966374269003</v>
      </c>
      <c r="J1999" s="126">
        <f t="shared" si="522"/>
        <v>94.632966374269003</v>
      </c>
    </row>
    <row r="2000" spans="1:10" s="3" customFormat="1" ht="6" customHeight="1">
      <c r="A2000" s="41"/>
      <c r="B2000" s="42"/>
      <c r="C2000" s="126"/>
      <c r="D2000" s="126"/>
      <c r="E2000" s="126"/>
      <c r="F2000" s="126"/>
      <c r="G2000" s="126"/>
      <c r="H2000" s="126"/>
      <c r="I2000" s="126" t="str">
        <f t="shared" si="523"/>
        <v/>
      </c>
      <c r="J2000" s="126" t="str">
        <f t="shared" si="522"/>
        <v/>
      </c>
    </row>
    <row r="2001" spans="1:10" s="3" customFormat="1" ht="12.75">
      <c r="A2001" s="47" t="s">
        <v>371</v>
      </c>
      <c r="B2001" s="50" t="s">
        <v>242</v>
      </c>
      <c r="C2001" s="145">
        <f>SUM(C2003:C2007)</f>
        <v>11034782</v>
      </c>
      <c r="D2001" s="145">
        <f>SUM(D2003:D2007)</f>
        <v>0</v>
      </c>
      <c r="E2001" s="137">
        <f t="shared" ref="E2001:E2007" si="531">SUM(C2001:D2001)</f>
        <v>11034782</v>
      </c>
      <c r="F2001" s="145">
        <f>SUM(F2003:F2007)</f>
        <v>10731851.469999999</v>
      </c>
      <c r="G2001" s="145">
        <f>SUM(G2003:G2007)</f>
        <v>0</v>
      </c>
      <c r="H2001" s="137">
        <f t="shared" ref="H2001:H2007" si="532">SUM(F2001:G2001)</f>
        <v>10731851.469999999</v>
      </c>
      <c r="I2001" s="137">
        <f t="shared" si="523"/>
        <v>97.254766519175448</v>
      </c>
      <c r="J2001" s="137">
        <f t="shared" si="522"/>
        <v>97.254766519175448</v>
      </c>
    </row>
    <row r="2002" spans="1:10" s="3" customFormat="1" hidden="1">
      <c r="A2002" s="54" t="s">
        <v>244</v>
      </c>
      <c r="B2002" s="53"/>
      <c r="C2002" s="133">
        <f>SUM(C2003:C2006)</f>
        <v>11034782</v>
      </c>
      <c r="D2002" s="133">
        <f>SUM(D2003:D2006)</f>
        <v>0</v>
      </c>
      <c r="E2002" s="126">
        <f t="shared" si="531"/>
        <v>11034782</v>
      </c>
      <c r="F2002" s="133">
        <f>SUM(F2003:F2006)</f>
        <v>10731851.469999999</v>
      </c>
      <c r="G2002" s="133">
        <f>SUM(G2003:G2006)</f>
        <v>0</v>
      </c>
      <c r="H2002" s="126">
        <f t="shared" si="532"/>
        <v>10731851.469999999</v>
      </c>
      <c r="I2002" s="126">
        <f t="shared" si="523"/>
        <v>97.254766519175448</v>
      </c>
      <c r="J2002" s="126">
        <f t="shared" si="522"/>
        <v>97.254766519175448</v>
      </c>
    </row>
    <row r="2003" spans="1:10" s="3" customFormat="1">
      <c r="A2003" s="41" t="s">
        <v>167</v>
      </c>
      <c r="B2003" s="42" t="s">
        <v>387</v>
      </c>
      <c r="C2003" s="126">
        <v>9861447</v>
      </c>
      <c r="D2003" s="129"/>
      <c r="E2003" s="129">
        <f t="shared" si="531"/>
        <v>9861447</v>
      </c>
      <c r="F2003" s="129">
        <v>9600852.1199999992</v>
      </c>
      <c r="G2003" s="129"/>
      <c r="H2003" s="129">
        <f t="shared" si="532"/>
        <v>9600852.1199999992</v>
      </c>
      <c r="I2003" s="129">
        <f t="shared" si="523"/>
        <v>97.357437706657038</v>
      </c>
      <c r="J2003" s="129">
        <f t="shared" si="522"/>
        <v>97.357437706657038</v>
      </c>
    </row>
    <row r="2004" spans="1:10" s="3" customFormat="1">
      <c r="A2004" s="41" t="s">
        <v>296</v>
      </c>
      <c r="B2004" s="42" t="s">
        <v>417</v>
      </c>
      <c r="C2004" s="126">
        <v>1000000</v>
      </c>
      <c r="D2004" s="129"/>
      <c r="E2004" s="129">
        <f t="shared" si="531"/>
        <v>1000000</v>
      </c>
      <c r="F2004" s="129">
        <v>992264.99</v>
      </c>
      <c r="G2004" s="129"/>
      <c r="H2004" s="129">
        <f t="shared" si="532"/>
        <v>992264.99</v>
      </c>
      <c r="I2004" s="129">
        <f t="shared" si="523"/>
        <v>99.226499000000004</v>
      </c>
      <c r="J2004" s="129">
        <f t="shared" si="522"/>
        <v>99.226499000000004</v>
      </c>
    </row>
    <row r="2005" spans="1:10" s="3" customFormat="1" ht="24">
      <c r="A2005" s="41" t="s">
        <v>981</v>
      </c>
      <c r="B2005" s="42" t="s">
        <v>980</v>
      </c>
      <c r="C2005" s="126">
        <v>96700</v>
      </c>
      <c r="D2005" s="129"/>
      <c r="E2005" s="129">
        <f t="shared" si="531"/>
        <v>96700</v>
      </c>
      <c r="F2005" s="129">
        <v>96700</v>
      </c>
      <c r="G2005" s="129"/>
      <c r="H2005" s="129">
        <f t="shared" si="532"/>
        <v>96700</v>
      </c>
      <c r="I2005" s="129">
        <f t="shared" ref="I2005" si="533">IF(C2005&lt;&gt;0,IF(F2005&lt;&gt;0,F2005/C2005*100,""),"")</f>
        <v>100</v>
      </c>
      <c r="J2005" s="129">
        <f t="shared" ref="J2005" si="534">IF(E2005&lt;&gt;0,IF(H2005&lt;&gt;0,H2005/E2005*100,""),"")</f>
        <v>100</v>
      </c>
    </row>
    <row r="2006" spans="1:10" s="3" customFormat="1">
      <c r="A2006" s="41" t="s">
        <v>8</v>
      </c>
      <c r="B2006" s="42" t="s">
        <v>7</v>
      </c>
      <c r="C2006" s="126">
        <v>76635</v>
      </c>
      <c r="D2006" s="129"/>
      <c r="E2006" s="129">
        <f t="shared" si="531"/>
        <v>76635</v>
      </c>
      <c r="F2006" s="129">
        <v>42034.36</v>
      </c>
      <c r="G2006" s="129"/>
      <c r="H2006" s="129">
        <f t="shared" si="532"/>
        <v>42034.36</v>
      </c>
      <c r="I2006" s="129">
        <f t="shared" si="523"/>
        <v>54.850081555425071</v>
      </c>
      <c r="J2006" s="129">
        <f t="shared" si="522"/>
        <v>54.850081555425071</v>
      </c>
    </row>
    <row r="2007" spans="1:10" s="3" customFormat="1" hidden="1">
      <c r="A2007" s="41" t="s">
        <v>3</v>
      </c>
      <c r="B2007" s="42" t="s">
        <v>124</v>
      </c>
      <c r="C2007" s="126"/>
      <c r="D2007" s="129"/>
      <c r="E2007" s="129">
        <f t="shared" si="531"/>
        <v>0</v>
      </c>
      <c r="F2007" s="129"/>
      <c r="G2007" s="129"/>
      <c r="H2007" s="129">
        <f t="shared" si="532"/>
        <v>0</v>
      </c>
      <c r="I2007" s="129" t="str">
        <f t="shared" si="523"/>
        <v/>
      </c>
      <c r="J2007" s="129" t="str">
        <f t="shared" si="522"/>
        <v/>
      </c>
    </row>
    <row r="2008" spans="1:10" s="3" customFormat="1" ht="6" customHeight="1">
      <c r="A2008" s="41"/>
      <c r="B2008" s="42"/>
      <c r="C2008" s="126"/>
      <c r="D2008" s="126"/>
      <c r="E2008" s="126"/>
      <c r="F2008" s="126"/>
      <c r="G2008" s="126"/>
      <c r="H2008" s="126"/>
      <c r="I2008" s="126" t="str">
        <f t="shared" si="523"/>
        <v/>
      </c>
      <c r="J2008" s="126" t="str">
        <f t="shared" si="522"/>
        <v/>
      </c>
    </row>
    <row r="2009" spans="1:10" s="8" customFormat="1" ht="12.75">
      <c r="A2009" s="47" t="s">
        <v>191</v>
      </c>
      <c r="B2009" s="50" t="s">
        <v>242</v>
      </c>
      <c r="C2009" s="127">
        <f>SUM(C2011:C2032)</f>
        <v>225987237.60999998</v>
      </c>
      <c r="D2009" s="127">
        <f>SUM(D2011:D2032)</f>
        <v>90726802</v>
      </c>
      <c r="E2009" s="127">
        <f>SUM(C2009:D2009)</f>
        <v>316714039.61000001</v>
      </c>
      <c r="F2009" s="127">
        <f>SUM(F2011:F2032)</f>
        <v>224791779.09000003</v>
      </c>
      <c r="G2009" s="127">
        <f>SUM(G2011:G2032)</f>
        <v>90664310.340000004</v>
      </c>
      <c r="H2009" s="127">
        <f>SUM(F2009:G2009)</f>
        <v>315456089.43000007</v>
      </c>
      <c r="I2009" s="127">
        <f t="shared" si="523"/>
        <v>99.47100618041847</v>
      </c>
      <c r="J2009" s="127">
        <f t="shared" si="522"/>
        <v>99.602811993573454</v>
      </c>
    </row>
    <row r="2010" spans="1:10" s="3" customFormat="1">
      <c r="A2010" s="54" t="s">
        <v>244</v>
      </c>
      <c r="B2010" s="53"/>
      <c r="C2010" s="126">
        <f>SUM(C2011:C2031)</f>
        <v>198312450.60999998</v>
      </c>
      <c r="D2010" s="126">
        <f>SUM(D2011:D2032)</f>
        <v>90726802</v>
      </c>
      <c r="E2010" s="126">
        <f>SUM(C2010:D2010)</f>
        <v>289039252.61000001</v>
      </c>
      <c r="F2010" s="126">
        <f>SUM(F2011:F2031)</f>
        <v>197116993.45000002</v>
      </c>
      <c r="G2010" s="126">
        <f>SUM(G2011:G2032)</f>
        <v>90664310.340000004</v>
      </c>
      <c r="H2010" s="126">
        <f>SUM(F2010:G2010)</f>
        <v>287781303.79000002</v>
      </c>
      <c r="I2010" s="126">
        <f t="shared" si="523"/>
        <v>99.397185019738913</v>
      </c>
      <c r="J2010" s="126">
        <f t="shared" si="522"/>
        <v>99.564782703857418</v>
      </c>
    </row>
    <row r="2011" spans="1:10" s="3" customFormat="1">
      <c r="A2011" s="36" t="s">
        <v>523</v>
      </c>
      <c r="B2011" s="34">
        <v>0</v>
      </c>
      <c r="C2011" s="126"/>
      <c r="D2011" s="126">
        <v>19872238</v>
      </c>
      <c r="E2011" s="126">
        <f t="shared" ref="E2011:E2027" si="535">SUM(C2011:D2011)</f>
        <v>19872238</v>
      </c>
      <c r="F2011" s="57"/>
      <c r="G2011" s="126">
        <v>19858550.559999999</v>
      </c>
      <c r="H2011" s="126">
        <f t="shared" ref="H2011:H2021" si="536">SUM(F2011:G2011)</f>
        <v>19858550.559999999</v>
      </c>
      <c r="I2011" s="126" t="str">
        <f t="shared" si="523"/>
        <v/>
      </c>
      <c r="J2011" s="126">
        <f t="shared" si="522"/>
        <v>99.931122805594413</v>
      </c>
    </row>
    <row r="2012" spans="1:10" s="3" customFormat="1" ht="24">
      <c r="A2012" s="315" t="s">
        <v>325</v>
      </c>
      <c r="B2012" s="222" t="s">
        <v>471</v>
      </c>
      <c r="C2012" s="318">
        <v>24282865</v>
      </c>
      <c r="D2012" s="223">
        <v>12722007</v>
      </c>
      <c r="E2012" s="223">
        <f t="shared" si="535"/>
        <v>37004872</v>
      </c>
      <c r="F2012" s="223">
        <v>24241490.27</v>
      </c>
      <c r="G2012" s="223">
        <v>12713244.52</v>
      </c>
      <c r="H2012" s="223">
        <f t="shared" si="536"/>
        <v>36954734.789999999</v>
      </c>
      <c r="I2012" s="223">
        <f t="shared" si="523"/>
        <v>99.82961347435733</v>
      </c>
      <c r="J2012" s="223">
        <f t="shared" si="522"/>
        <v>99.864511867518416</v>
      </c>
    </row>
    <row r="2013" spans="1:10" s="3" customFormat="1">
      <c r="A2013" s="36" t="s">
        <v>363</v>
      </c>
      <c r="B2013" s="34" t="s">
        <v>472</v>
      </c>
      <c r="C2013" s="124">
        <v>26304107.300000001</v>
      </c>
      <c r="D2013" s="126">
        <v>7272467</v>
      </c>
      <c r="E2013" s="126">
        <f t="shared" si="535"/>
        <v>33576574.299999997</v>
      </c>
      <c r="F2013" s="126">
        <v>26291797.219999999</v>
      </c>
      <c r="G2013" s="126">
        <v>7267457.5999999996</v>
      </c>
      <c r="H2013" s="126">
        <f t="shared" si="536"/>
        <v>33559254.82</v>
      </c>
      <c r="I2013" s="126">
        <f t="shared" si="523"/>
        <v>99.95320092083108</v>
      </c>
      <c r="J2013" s="126">
        <f t="shared" si="522"/>
        <v>99.948417965915013</v>
      </c>
    </row>
    <row r="2014" spans="1:10" s="3" customFormat="1">
      <c r="A2014" s="36" t="s">
        <v>326</v>
      </c>
      <c r="B2014" s="34" t="s">
        <v>473</v>
      </c>
      <c r="C2014" s="124">
        <v>43189130.759999998</v>
      </c>
      <c r="D2014" s="126">
        <v>3214538</v>
      </c>
      <c r="E2014" s="126">
        <f t="shared" si="535"/>
        <v>46403668.759999998</v>
      </c>
      <c r="F2014" s="126">
        <v>43185869.829999998</v>
      </c>
      <c r="G2014" s="126">
        <v>3212324.12</v>
      </c>
      <c r="H2014" s="126">
        <f t="shared" si="536"/>
        <v>46398193.949999996</v>
      </c>
      <c r="I2014" s="126">
        <f t="shared" si="523"/>
        <v>99.992449651237209</v>
      </c>
      <c r="J2014" s="126">
        <f t="shared" si="522"/>
        <v>99.988201773380638</v>
      </c>
    </row>
    <row r="2015" spans="1:10" s="3" customFormat="1">
      <c r="A2015" s="36" t="s">
        <v>1067</v>
      </c>
      <c r="B2015" s="34" t="s">
        <v>984</v>
      </c>
      <c r="C2015" s="124">
        <v>224145</v>
      </c>
      <c r="D2015" s="126">
        <v>151601</v>
      </c>
      <c r="E2015" s="126">
        <f t="shared" si="535"/>
        <v>375746</v>
      </c>
      <c r="F2015" s="126">
        <v>222176.58</v>
      </c>
      <c r="G2015" s="126">
        <v>151496.87</v>
      </c>
      <c r="H2015" s="126">
        <f t="shared" si="536"/>
        <v>373673.44999999995</v>
      </c>
      <c r="I2015" s="126">
        <f t="shared" si="523"/>
        <v>99.121809542929796</v>
      </c>
      <c r="J2015" s="126">
        <f t="shared" si="522"/>
        <v>99.448417281887231</v>
      </c>
    </row>
    <row r="2016" spans="1:10" s="3" customFormat="1" ht="24">
      <c r="A2016" s="36" t="s">
        <v>981</v>
      </c>
      <c r="B2016" s="34" t="s">
        <v>980</v>
      </c>
      <c r="C2016" s="124">
        <v>1745752</v>
      </c>
      <c r="D2016" s="126">
        <v>851568</v>
      </c>
      <c r="E2016" s="126">
        <f t="shared" si="535"/>
        <v>2597320</v>
      </c>
      <c r="F2016" s="126">
        <v>1461547.04</v>
      </c>
      <c r="G2016" s="126">
        <v>850981.84</v>
      </c>
      <c r="H2016" s="126">
        <f t="shared" si="536"/>
        <v>2312528.88</v>
      </c>
      <c r="I2016" s="126">
        <f t="shared" si="523"/>
        <v>83.720198516169546</v>
      </c>
      <c r="J2016" s="126">
        <f t="shared" si="522"/>
        <v>89.03519319914372</v>
      </c>
    </row>
    <row r="2017" spans="1:10" s="3" customFormat="1" ht="24">
      <c r="A2017" s="36" t="s">
        <v>983</v>
      </c>
      <c r="B2017" s="34" t="s">
        <v>982</v>
      </c>
      <c r="C2017" s="124">
        <v>346314</v>
      </c>
      <c r="D2017" s="126">
        <v>212721</v>
      </c>
      <c r="E2017" s="126">
        <f t="shared" si="535"/>
        <v>559035</v>
      </c>
      <c r="F2017" s="126">
        <v>343351</v>
      </c>
      <c r="G2017" s="126">
        <v>212574.45</v>
      </c>
      <c r="H2017" s="126">
        <f t="shared" si="536"/>
        <v>555925.44999999995</v>
      </c>
      <c r="I2017" s="126">
        <f t="shared" si="523"/>
        <v>99.14441807146116</v>
      </c>
      <c r="J2017" s="126">
        <f t="shared" si="522"/>
        <v>99.443764701673416</v>
      </c>
    </row>
    <row r="2018" spans="1:10" s="3" customFormat="1">
      <c r="A2018" s="36" t="s">
        <v>327</v>
      </c>
      <c r="B2018" s="34" t="s">
        <v>474</v>
      </c>
      <c r="C2018" s="124">
        <v>16636703.24</v>
      </c>
      <c r="D2018" s="126">
        <v>1753971</v>
      </c>
      <c r="E2018" s="126">
        <f t="shared" si="535"/>
        <v>18390674.240000002</v>
      </c>
      <c r="F2018" s="126">
        <v>16603807.93</v>
      </c>
      <c r="G2018" s="126">
        <v>1752762.65</v>
      </c>
      <c r="H2018" s="126">
        <f t="shared" si="536"/>
        <v>18356570.579999998</v>
      </c>
      <c r="I2018" s="126">
        <f t="shared" si="523"/>
        <v>99.802272664689312</v>
      </c>
      <c r="J2018" s="126">
        <f t="shared" si="522"/>
        <v>99.814560034314411</v>
      </c>
    </row>
    <row r="2019" spans="1:10" s="3" customFormat="1">
      <c r="A2019" s="36" t="s">
        <v>177</v>
      </c>
      <c r="B2019" s="34" t="s">
        <v>475</v>
      </c>
      <c r="C2019" s="124">
        <f>284418+1280910</f>
        <v>1565328</v>
      </c>
      <c r="D2019" s="126">
        <v>3456549</v>
      </c>
      <c r="E2019" s="126">
        <f t="shared" si="535"/>
        <v>5021877</v>
      </c>
      <c r="F2019" s="126">
        <v>1565290.06</v>
      </c>
      <c r="G2019" s="126">
        <v>3454168.28</v>
      </c>
      <c r="H2019" s="126">
        <f t="shared" si="536"/>
        <v>5019458.34</v>
      </c>
      <c r="I2019" s="126">
        <f t="shared" si="523"/>
        <v>99.997576226835534</v>
      </c>
      <c r="J2019" s="126">
        <f t="shared" si="522"/>
        <v>99.951837530070918</v>
      </c>
    </row>
    <row r="2020" spans="1:10" s="7" customFormat="1">
      <c r="A2020" s="41" t="s">
        <v>644</v>
      </c>
      <c r="B2020" s="42" t="s">
        <v>477</v>
      </c>
      <c r="C2020" s="126">
        <v>970000</v>
      </c>
      <c r="D2020" s="126">
        <v>31740</v>
      </c>
      <c r="E2020" s="126">
        <f t="shared" si="535"/>
        <v>1001740</v>
      </c>
      <c r="F2020" s="126">
        <v>947734.98</v>
      </c>
      <c r="G2020" s="126">
        <v>31717.86</v>
      </c>
      <c r="H2020" s="126">
        <f t="shared" si="536"/>
        <v>979452.84</v>
      </c>
      <c r="I2020" s="126">
        <f t="shared" si="523"/>
        <v>97.704637113402057</v>
      </c>
      <c r="J2020" s="126">
        <f t="shared" si="522"/>
        <v>97.775155229899966</v>
      </c>
    </row>
    <row r="2021" spans="1:10" s="7" customFormat="1">
      <c r="A2021" s="41" t="s">
        <v>8</v>
      </c>
      <c r="B2021" s="34" t="s">
        <v>7</v>
      </c>
      <c r="C2021" s="124">
        <v>229800</v>
      </c>
      <c r="D2021" s="126">
        <v>3675</v>
      </c>
      <c r="E2021" s="126">
        <f t="shared" si="535"/>
        <v>233475</v>
      </c>
      <c r="F2021" s="126">
        <v>229799.26</v>
      </c>
      <c r="G2021" s="126">
        <v>3672.22</v>
      </c>
      <c r="H2021" s="126">
        <f t="shared" si="536"/>
        <v>233471.48</v>
      </c>
      <c r="I2021" s="126">
        <f t="shared" si="523"/>
        <v>99.999677980852923</v>
      </c>
      <c r="J2021" s="126">
        <f t="shared" si="522"/>
        <v>99.998492343934046</v>
      </c>
    </row>
    <row r="2022" spans="1:10" s="3" customFormat="1" ht="12.75" customHeight="1">
      <c r="A2022" s="36" t="s">
        <v>324</v>
      </c>
      <c r="B2022" s="34" t="s">
        <v>470</v>
      </c>
      <c r="C2022" s="124">
        <v>68649297.079999998</v>
      </c>
      <c r="D2022" s="126">
        <v>39250023</v>
      </c>
      <c r="E2022" s="126">
        <f t="shared" si="535"/>
        <v>107899320.08</v>
      </c>
      <c r="F2022" s="126">
        <v>68115061.219999999</v>
      </c>
      <c r="G2022" s="126">
        <v>39222987.590000004</v>
      </c>
      <c r="H2022" s="126">
        <f t="shared" ref="H2022:H2030" si="537">SUM(F2022:G2022)</f>
        <v>107338048.81</v>
      </c>
      <c r="I2022" s="126">
        <f t="shared" si="523"/>
        <v>99.221789759365734</v>
      </c>
      <c r="J2022" s="126">
        <f t="shared" si="522"/>
        <v>99.479819456152413</v>
      </c>
    </row>
    <row r="2023" spans="1:10" s="7" customFormat="1">
      <c r="A2023" s="36" t="s">
        <v>831</v>
      </c>
      <c r="B2023" s="42" t="s">
        <v>828</v>
      </c>
      <c r="C2023" s="126">
        <v>2410568</v>
      </c>
      <c r="D2023" s="126"/>
      <c r="E2023" s="126">
        <f t="shared" si="535"/>
        <v>2410568</v>
      </c>
      <c r="F2023" s="126">
        <v>2410564.36</v>
      </c>
      <c r="G2023" s="126"/>
      <c r="H2023" s="126">
        <f t="shared" si="537"/>
        <v>2410564.36</v>
      </c>
      <c r="I2023" s="126">
        <f t="shared" si="523"/>
        <v>99.999848998244389</v>
      </c>
      <c r="J2023" s="126">
        <f t="shared" si="522"/>
        <v>99.999848998244389</v>
      </c>
    </row>
    <row r="2024" spans="1:10" s="7" customFormat="1" ht="24">
      <c r="A2024" s="36" t="s">
        <v>850</v>
      </c>
      <c r="B2024" s="42" t="s">
        <v>844</v>
      </c>
      <c r="C2024" s="126">
        <v>349516</v>
      </c>
      <c r="D2024" s="126">
        <v>110422</v>
      </c>
      <c r="E2024" s="126">
        <f t="shared" si="535"/>
        <v>459938</v>
      </c>
      <c r="F2024" s="126">
        <v>348049.59</v>
      </c>
      <c r="G2024" s="126">
        <v>110345.71</v>
      </c>
      <c r="H2024" s="126">
        <f t="shared" si="537"/>
        <v>458395.30000000005</v>
      </c>
      <c r="I2024" s="126">
        <f t="shared" si="523"/>
        <v>99.580445530390605</v>
      </c>
      <c r="J2024" s="126">
        <f t="shared" si="522"/>
        <v>99.664585226704489</v>
      </c>
    </row>
    <row r="2025" spans="1:10" s="7" customFormat="1" ht="11.1" customHeight="1">
      <c r="A2025" s="41" t="s">
        <v>102</v>
      </c>
      <c r="B2025" s="34" t="s">
        <v>77</v>
      </c>
      <c r="C2025" s="124">
        <v>588183</v>
      </c>
      <c r="D2025" s="126">
        <v>109049</v>
      </c>
      <c r="E2025" s="126">
        <f t="shared" si="535"/>
        <v>697232</v>
      </c>
      <c r="F2025" s="126">
        <v>588167.44999999995</v>
      </c>
      <c r="G2025" s="126">
        <v>108973.75</v>
      </c>
      <c r="H2025" s="126">
        <f t="shared" si="537"/>
        <v>697141.2</v>
      </c>
      <c r="I2025" s="126">
        <f t="shared" si="523"/>
        <v>99.997356264971955</v>
      </c>
      <c r="J2025" s="126">
        <f t="shared" ref="J2025:J2094" si="538">IF(E2025&lt;&gt;0,IF(H2025&lt;&gt;0,H2025/E2025*100,""),"")</f>
        <v>99.986977075062526</v>
      </c>
    </row>
    <row r="2026" spans="1:10" s="7" customFormat="1" ht="11.1" customHeight="1">
      <c r="A2026" s="41" t="s">
        <v>902</v>
      </c>
      <c r="B2026" s="34" t="s">
        <v>893</v>
      </c>
      <c r="C2026" s="124">
        <v>6388576.2300000004</v>
      </c>
      <c r="D2026" s="126">
        <v>934664</v>
      </c>
      <c r="E2026" s="126">
        <f t="shared" si="535"/>
        <v>7323240.2300000004</v>
      </c>
      <c r="F2026" s="126">
        <v>6171912.6600000001</v>
      </c>
      <c r="G2026" s="126">
        <v>934020.7</v>
      </c>
      <c r="H2026" s="126">
        <f t="shared" si="537"/>
        <v>7105933.3600000003</v>
      </c>
      <c r="I2026" s="126">
        <f t="shared" ref="I2026:I2033" si="539">IF(C2026&lt;&gt;0,IF(F2026&lt;&gt;0,F2026/C2026*100,""),"")</f>
        <v>96.608578152631665</v>
      </c>
      <c r="J2026" s="126">
        <f t="shared" si="538"/>
        <v>97.032640427255245</v>
      </c>
    </row>
    <row r="2027" spans="1:10" s="7" customFormat="1" ht="11.1" customHeight="1">
      <c r="A2027" s="173" t="s">
        <v>920</v>
      </c>
      <c r="B2027" s="175" t="s">
        <v>917</v>
      </c>
      <c r="C2027" s="124">
        <v>3839942</v>
      </c>
      <c r="D2027" s="126">
        <v>779569</v>
      </c>
      <c r="E2027" s="126">
        <f t="shared" si="535"/>
        <v>4619511</v>
      </c>
      <c r="F2027" s="126">
        <v>3798534.65</v>
      </c>
      <c r="G2027" s="126">
        <v>779031.62</v>
      </c>
      <c r="H2027" s="126">
        <f t="shared" si="537"/>
        <v>4577566.2699999996</v>
      </c>
      <c r="I2027" s="126">
        <f t="shared" si="539"/>
        <v>98.921667306433264</v>
      </c>
      <c r="J2027" s="126">
        <f t="shared" si="538"/>
        <v>99.092009305746856</v>
      </c>
    </row>
    <row r="2028" spans="1:10" s="7" customFormat="1" ht="11.1" customHeight="1">
      <c r="A2028" s="41" t="s">
        <v>134</v>
      </c>
      <c r="B2028" s="42" t="s">
        <v>476</v>
      </c>
      <c r="C2028" s="126"/>
      <c r="D2028" s="126"/>
      <c r="E2028" s="126">
        <f>SUM(C2028:D2028)</f>
        <v>0</v>
      </c>
      <c r="F2028" s="126"/>
      <c r="G2028" s="126"/>
      <c r="H2028" s="126">
        <f t="shared" si="537"/>
        <v>0</v>
      </c>
      <c r="I2028" s="126" t="str">
        <f t="shared" si="539"/>
        <v/>
      </c>
      <c r="J2028" s="126" t="str">
        <f t="shared" si="538"/>
        <v/>
      </c>
    </row>
    <row r="2029" spans="1:10" s="7" customFormat="1" ht="11.1" customHeight="1">
      <c r="A2029" s="41" t="s">
        <v>9</v>
      </c>
      <c r="B2029" s="34" t="s">
        <v>6</v>
      </c>
      <c r="C2029" s="124">
        <v>96000</v>
      </c>
      <c r="D2029" s="126"/>
      <c r="E2029" s="126">
        <f>SUM(C2029:D2029)</f>
        <v>96000</v>
      </c>
      <c r="F2029" s="126">
        <v>96000</v>
      </c>
      <c r="G2029" s="126"/>
      <c r="H2029" s="126">
        <f t="shared" si="537"/>
        <v>96000</v>
      </c>
      <c r="I2029" s="126">
        <f t="shared" si="539"/>
        <v>100</v>
      </c>
      <c r="J2029" s="126">
        <f t="shared" si="538"/>
        <v>100</v>
      </c>
    </row>
    <row r="2030" spans="1:10" s="7" customFormat="1" ht="11.1" customHeight="1">
      <c r="A2030" s="41" t="s">
        <v>788</v>
      </c>
      <c r="B2030" s="34" t="s">
        <v>615</v>
      </c>
      <c r="C2030" s="124">
        <v>1300</v>
      </c>
      <c r="D2030" s="126"/>
      <c r="E2030" s="126">
        <f>SUM(C2030:D2030)</f>
        <v>1300</v>
      </c>
      <c r="F2030" s="126">
        <v>1300</v>
      </c>
      <c r="G2030" s="126"/>
      <c r="H2030" s="126">
        <f t="shared" si="537"/>
        <v>1300</v>
      </c>
      <c r="I2030" s="126">
        <f t="shared" si="539"/>
        <v>100</v>
      </c>
      <c r="J2030" s="126">
        <f t="shared" si="538"/>
        <v>100</v>
      </c>
    </row>
    <row r="2031" spans="1:10" s="7" customFormat="1" ht="11.1" customHeight="1">
      <c r="A2031" s="41" t="s">
        <v>619</v>
      </c>
      <c r="B2031" s="34" t="s">
        <v>618</v>
      </c>
      <c r="C2031" s="124">
        <v>494923</v>
      </c>
      <c r="D2031" s="126"/>
      <c r="E2031" s="126">
        <f>SUM(C2031:D2031)</f>
        <v>494923</v>
      </c>
      <c r="F2031" s="126">
        <v>494539.35</v>
      </c>
      <c r="G2031" s="126"/>
      <c r="H2031" s="126">
        <f>SUM(F2031:G2031)</f>
        <v>494539.35</v>
      </c>
      <c r="I2031" s="126">
        <f t="shared" si="539"/>
        <v>99.922482891278037</v>
      </c>
      <c r="J2031" s="126">
        <f t="shared" si="538"/>
        <v>99.922482891278037</v>
      </c>
    </row>
    <row r="2032" spans="1:10" s="3" customFormat="1" ht="11.1" customHeight="1">
      <c r="A2032" s="36" t="s">
        <v>3</v>
      </c>
      <c r="B2032" s="34" t="s">
        <v>124</v>
      </c>
      <c r="C2032" s="124">
        <v>27674787</v>
      </c>
      <c r="D2032" s="126"/>
      <c r="E2032" s="126">
        <f t="shared" ref="E2032:E2037" si="540">SUM(C2032:D2032)</f>
        <v>27674787</v>
      </c>
      <c r="F2032" s="126">
        <v>27674785.640000001</v>
      </c>
      <c r="G2032" s="126"/>
      <c r="H2032" s="126">
        <f>SUM(F2032:G2032)</f>
        <v>27674785.640000001</v>
      </c>
      <c r="I2032" s="126">
        <f t="shared" si="539"/>
        <v>99.999995085779702</v>
      </c>
      <c r="J2032" s="126">
        <f t="shared" si="538"/>
        <v>99.999995085779702</v>
      </c>
    </row>
    <row r="2033" spans="1:10" s="7" customFormat="1" ht="5.25" customHeight="1">
      <c r="A2033" s="41"/>
      <c r="B2033" s="34"/>
      <c r="C2033" s="126"/>
      <c r="D2033" s="126"/>
      <c r="E2033" s="126">
        <f t="shared" si="540"/>
        <v>0</v>
      </c>
      <c r="F2033" s="126"/>
      <c r="G2033" s="126"/>
      <c r="H2033" s="126">
        <f t="shared" ref="H2033:H2040" si="541">SUM(F2033:G2033)</f>
        <v>0</v>
      </c>
      <c r="I2033" s="126" t="str">
        <f t="shared" si="539"/>
        <v/>
      </c>
      <c r="J2033" s="126" t="str">
        <f t="shared" si="538"/>
        <v/>
      </c>
    </row>
    <row r="2034" spans="1:10" s="11" customFormat="1" ht="11.25" customHeight="1">
      <c r="A2034" s="47" t="s">
        <v>419</v>
      </c>
      <c r="B2034" s="50" t="s">
        <v>242</v>
      </c>
      <c r="C2034" s="123">
        <f>SUM(C2036:C2037)</f>
        <v>9560120</v>
      </c>
      <c r="D2034" s="123">
        <f>SUM(D2036:D2037)</f>
        <v>0</v>
      </c>
      <c r="E2034" s="123">
        <f t="shared" si="540"/>
        <v>9560120</v>
      </c>
      <c r="F2034" s="123">
        <f>SUM(F2036:F2037)</f>
        <v>9550804.9000000004</v>
      </c>
      <c r="G2034" s="123">
        <f>SUM(G2036:G2037)</f>
        <v>0</v>
      </c>
      <c r="H2034" s="123">
        <f t="shared" si="541"/>
        <v>9550804.9000000004</v>
      </c>
      <c r="I2034" s="123">
        <f t="shared" ref="I2034:I2096" si="542">IF(C2034&lt;&gt;0,IF(F2034&lt;&gt;0,F2034/C2034*100,""),"")</f>
        <v>99.902562938540527</v>
      </c>
      <c r="J2034" s="123">
        <f t="shared" si="538"/>
        <v>99.902562938540527</v>
      </c>
    </row>
    <row r="2035" spans="1:10" s="3" customFormat="1" ht="11.1" customHeight="1">
      <c r="A2035" s="54" t="s">
        <v>244</v>
      </c>
      <c r="B2035" s="53"/>
      <c r="C2035" s="126">
        <f>SUM(C2036:C2036)</f>
        <v>9340220</v>
      </c>
      <c r="D2035" s="133">
        <f>SUM(D2036)</f>
        <v>0</v>
      </c>
      <c r="E2035" s="126">
        <f t="shared" si="540"/>
        <v>9340220</v>
      </c>
      <c r="F2035" s="126">
        <f>SUM(F2036:F2036)</f>
        <v>9330904.9000000004</v>
      </c>
      <c r="G2035" s="133">
        <f>SUM(G2036)</f>
        <v>0</v>
      </c>
      <c r="H2035" s="126">
        <f t="shared" si="541"/>
        <v>9330904.9000000004</v>
      </c>
      <c r="I2035" s="126">
        <f t="shared" si="542"/>
        <v>99.900268944414591</v>
      </c>
      <c r="J2035" s="126">
        <f t="shared" si="538"/>
        <v>99.900268944414591</v>
      </c>
    </row>
    <row r="2036" spans="1:10" s="3" customFormat="1" ht="11.1" customHeight="1">
      <c r="A2036" s="41" t="s">
        <v>171</v>
      </c>
      <c r="B2036" s="42" t="s">
        <v>387</v>
      </c>
      <c r="C2036" s="126">
        <v>9340220</v>
      </c>
      <c r="D2036" s="126"/>
      <c r="E2036" s="126">
        <f t="shared" si="540"/>
        <v>9340220</v>
      </c>
      <c r="F2036" s="126">
        <v>9330904.9000000004</v>
      </c>
      <c r="G2036" s="126"/>
      <c r="H2036" s="126">
        <f t="shared" si="541"/>
        <v>9330904.9000000004</v>
      </c>
      <c r="I2036" s="126">
        <f t="shared" si="542"/>
        <v>99.900268944414591</v>
      </c>
      <c r="J2036" s="126">
        <f t="shared" si="538"/>
        <v>99.900268944414591</v>
      </c>
    </row>
    <row r="2037" spans="1:10" s="3" customFormat="1" ht="11.1" customHeight="1">
      <c r="A2037" s="36" t="s">
        <v>3</v>
      </c>
      <c r="B2037" s="34" t="s">
        <v>124</v>
      </c>
      <c r="C2037" s="126">
        <v>219900</v>
      </c>
      <c r="D2037" s="126"/>
      <c r="E2037" s="126">
        <f t="shared" si="540"/>
        <v>219900</v>
      </c>
      <c r="F2037" s="126">
        <v>219900</v>
      </c>
      <c r="G2037" s="126"/>
      <c r="H2037" s="126">
        <f>SUM(F2037:G2037)</f>
        <v>219900</v>
      </c>
      <c r="I2037" s="126">
        <f t="shared" si="542"/>
        <v>100</v>
      </c>
      <c r="J2037" s="126">
        <f t="shared" si="538"/>
        <v>100</v>
      </c>
    </row>
    <row r="2038" spans="1:10" s="13" customFormat="1" ht="3.75" customHeight="1">
      <c r="A2038" s="37"/>
      <c r="B2038" s="38"/>
      <c r="C2038" s="126"/>
      <c r="D2038" s="126"/>
      <c r="E2038" s="126">
        <f t="shared" ref="E2038:E2044" si="543">SUM(C2038:D2038)</f>
        <v>0</v>
      </c>
      <c r="F2038" s="126"/>
      <c r="G2038" s="126"/>
      <c r="H2038" s="126">
        <f t="shared" si="541"/>
        <v>0</v>
      </c>
      <c r="I2038" s="126" t="str">
        <f t="shared" si="542"/>
        <v/>
      </c>
      <c r="J2038" s="126" t="str">
        <f t="shared" si="538"/>
        <v/>
      </c>
    </row>
    <row r="2039" spans="1:10" s="11" customFormat="1" ht="12.75">
      <c r="A2039" s="47" t="s">
        <v>420</v>
      </c>
      <c r="B2039" s="50" t="s">
        <v>242</v>
      </c>
      <c r="C2039" s="123">
        <f>SUM(C2041:C2044)</f>
        <v>37847311.479999997</v>
      </c>
      <c r="D2039" s="123">
        <f>SUM(D2041:D2044)</f>
        <v>0</v>
      </c>
      <c r="E2039" s="123">
        <f t="shared" si="543"/>
        <v>37847311.479999997</v>
      </c>
      <c r="F2039" s="123">
        <f>SUM(F2041:F2044)</f>
        <v>37844447.340000004</v>
      </c>
      <c r="G2039" s="123">
        <f>SUM(G2041:G2044)</f>
        <v>0</v>
      </c>
      <c r="H2039" s="123">
        <f t="shared" si="541"/>
        <v>37844447.340000004</v>
      </c>
      <c r="I2039" s="123">
        <f t="shared" si="542"/>
        <v>99.992432381883972</v>
      </c>
      <c r="J2039" s="123">
        <f t="shared" si="538"/>
        <v>99.992432381883972</v>
      </c>
    </row>
    <row r="2040" spans="1:10" s="3" customFormat="1" hidden="1">
      <c r="A2040" s="54" t="s">
        <v>244</v>
      </c>
      <c r="B2040" s="53"/>
      <c r="C2040" s="126">
        <f>SUM(C2041:C2043)</f>
        <v>37847311.479999997</v>
      </c>
      <c r="D2040" s="133">
        <f>SUM(D2041:D2043)</f>
        <v>0</v>
      </c>
      <c r="E2040" s="126">
        <f t="shared" si="543"/>
        <v>37847311.479999997</v>
      </c>
      <c r="F2040" s="126">
        <f>SUM(F2041:F2043)</f>
        <v>37844447.340000004</v>
      </c>
      <c r="G2040" s="133">
        <f>SUM(G2041:G2043)</f>
        <v>0</v>
      </c>
      <c r="H2040" s="126">
        <f t="shared" si="541"/>
        <v>37844447.340000004</v>
      </c>
      <c r="I2040" s="126">
        <f t="shared" si="542"/>
        <v>99.992432381883972</v>
      </c>
      <c r="J2040" s="126">
        <f t="shared" si="538"/>
        <v>99.992432381883972</v>
      </c>
    </row>
    <row r="2041" spans="1:10" s="7" customFormat="1">
      <c r="A2041" s="41" t="s">
        <v>171</v>
      </c>
      <c r="B2041" s="42" t="s">
        <v>387</v>
      </c>
      <c r="C2041" s="126">
        <v>37408536</v>
      </c>
      <c r="D2041" s="126"/>
      <c r="E2041" s="126">
        <f t="shared" si="543"/>
        <v>37408536</v>
      </c>
      <c r="F2041" s="126">
        <v>37405682.340000004</v>
      </c>
      <c r="G2041" s="126"/>
      <c r="H2041" s="126">
        <f>SUM(F2041:G2041)</f>
        <v>37405682.340000004</v>
      </c>
      <c r="I2041" s="126">
        <f t="shared" si="542"/>
        <v>99.992371634110469</v>
      </c>
      <c r="J2041" s="126">
        <f t="shared" si="538"/>
        <v>99.992371634110469</v>
      </c>
    </row>
    <row r="2042" spans="1:10" s="7" customFormat="1">
      <c r="A2042" s="41" t="s">
        <v>902</v>
      </c>
      <c r="B2042" s="34" t="s">
        <v>893</v>
      </c>
      <c r="C2042" s="124">
        <v>404775.48</v>
      </c>
      <c r="D2042" s="126"/>
      <c r="E2042" s="126">
        <f t="shared" si="543"/>
        <v>404775.48</v>
      </c>
      <c r="F2042" s="126">
        <v>404774</v>
      </c>
      <c r="G2042" s="126"/>
      <c r="H2042" s="126">
        <f>SUM(F2042:G2042)</f>
        <v>404774</v>
      </c>
      <c r="I2042" s="126">
        <f t="shared" si="542"/>
        <v>99.999634365204145</v>
      </c>
      <c r="J2042" s="126">
        <f t="shared" si="538"/>
        <v>99.999634365204145</v>
      </c>
    </row>
    <row r="2043" spans="1:10" s="7" customFormat="1">
      <c r="A2043" s="41" t="s">
        <v>619</v>
      </c>
      <c r="B2043" s="34" t="s">
        <v>618</v>
      </c>
      <c r="C2043" s="124">
        <v>34000</v>
      </c>
      <c r="D2043" s="126"/>
      <c r="E2043" s="126">
        <f t="shared" si="543"/>
        <v>34000</v>
      </c>
      <c r="F2043" s="126">
        <v>33991</v>
      </c>
      <c r="G2043" s="126"/>
      <c r="H2043" s="126">
        <f>SUM(F2043:G2043)</f>
        <v>33991</v>
      </c>
      <c r="I2043" s="126">
        <f t="shared" si="542"/>
        <v>99.973529411764702</v>
      </c>
      <c r="J2043" s="126">
        <f t="shared" si="538"/>
        <v>99.973529411764702</v>
      </c>
    </row>
    <row r="2044" spans="1:10" s="3" customFormat="1" hidden="1">
      <c r="A2044" s="36" t="s">
        <v>3</v>
      </c>
      <c r="B2044" s="34" t="s">
        <v>124</v>
      </c>
      <c r="C2044" s="124"/>
      <c r="D2044" s="126"/>
      <c r="E2044" s="126">
        <f t="shared" si="543"/>
        <v>0</v>
      </c>
      <c r="F2044" s="126"/>
      <c r="G2044" s="126"/>
      <c r="H2044" s="126">
        <f>SUM(F2044:G2044)</f>
        <v>0</v>
      </c>
      <c r="I2044" s="126" t="str">
        <f t="shared" si="542"/>
        <v/>
      </c>
      <c r="J2044" s="126" t="str">
        <f t="shared" si="538"/>
        <v/>
      </c>
    </row>
    <row r="2045" spans="1:10" s="3" customFormat="1" ht="1.5" customHeight="1">
      <c r="A2045" s="41"/>
      <c r="B2045" s="42"/>
      <c r="C2045" s="126"/>
      <c r="D2045" s="126"/>
      <c r="E2045" s="126"/>
      <c r="F2045" s="126"/>
      <c r="G2045" s="126"/>
      <c r="H2045" s="126"/>
      <c r="I2045" s="126" t="str">
        <f t="shared" si="542"/>
        <v/>
      </c>
      <c r="J2045" s="126" t="str">
        <f t="shared" si="538"/>
        <v/>
      </c>
    </row>
    <row r="2046" spans="1:10" s="11" customFormat="1" ht="12.75">
      <c r="A2046" s="47" t="s">
        <v>421</v>
      </c>
      <c r="B2046" s="50" t="s">
        <v>242</v>
      </c>
      <c r="C2046" s="123">
        <f>SUM(C2048:C2050)</f>
        <v>8568980</v>
      </c>
      <c r="D2046" s="123">
        <f>SUM(D2048:D2050)</f>
        <v>0</v>
      </c>
      <c r="E2046" s="123">
        <f>SUM(C2046:D2046)</f>
        <v>8568980</v>
      </c>
      <c r="F2046" s="123">
        <f>SUM(F2048:F2050)</f>
        <v>8564773.4299999978</v>
      </c>
      <c r="G2046" s="123">
        <f>SUM(G2048:G2050)</f>
        <v>0</v>
      </c>
      <c r="H2046" s="123">
        <f>SUM(F2046:G2046)</f>
        <v>8564773.4299999978</v>
      </c>
      <c r="I2046" s="123">
        <f t="shared" si="542"/>
        <v>99.950909326430889</v>
      </c>
      <c r="J2046" s="123">
        <f t="shared" si="538"/>
        <v>99.950909326430889</v>
      </c>
    </row>
    <row r="2047" spans="1:10" s="3" customFormat="1">
      <c r="A2047" s="54" t="s">
        <v>244</v>
      </c>
      <c r="B2047" s="53"/>
      <c r="C2047" s="133">
        <f>SUM(C2048:C2049)</f>
        <v>8554980</v>
      </c>
      <c r="D2047" s="133">
        <f>SUM(D2048:D2048)</f>
        <v>0</v>
      </c>
      <c r="E2047" s="133">
        <f>SUM(C2047:D2047)</f>
        <v>8554980</v>
      </c>
      <c r="F2047" s="133">
        <f>SUM(F2048:F2049)</f>
        <v>8550943.1399999987</v>
      </c>
      <c r="G2047" s="133">
        <f>SUM(G2048:G2048)</f>
        <v>0</v>
      </c>
      <c r="H2047" s="133">
        <f>SUM(F2047:G2047)</f>
        <v>8550943.1399999987</v>
      </c>
      <c r="I2047" s="133">
        <f t="shared" si="542"/>
        <v>99.952812747662747</v>
      </c>
      <c r="J2047" s="133">
        <f t="shared" si="538"/>
        <v>99.952812747662747</v>
      </c>
    </row>
    <row r="2048" spans="1:10" s="7" customFormat="1">
      <c r="A2048" s="41" t="s">
        <v>171</v>
      </c>
      <c r="B2048" s="42" t="s">
        <v>387</v>
      </c>
      <c r="C2048" s="126">
        <v>8554170</v>
      </c>
      <c r="D2048" s="126"/>
      <c r="E2048" s="130">
        <f>SUM(C2048:D2048)</f>
        <v>8554170</v>
      </c>
      <c r="F2048" s="126">
        <v>8550134.5199999996</v>
      </c>
      <c r="G2048" s="126"/>
      <c r="H2048" s="130">
        <f>SUM(F2048:G2048)</f>
        <v>8550134.5199999996</v>
      </c>
      <c r="I2048" s="130">
        <f t="shared" si="542"/>
        <v>99.952824411953472</v>
      </c>
      <c r="J2048" s="130">
        <f t="shared" si="538"/>
        <v>99.952824411953472</v>
      </c>
    </row>
    <row r="2049" spans="1:10" s="7" customFormat="1">
      <c r="A2049" s="41" t="s">
        <v>902</v>
      </c>
      <c r="B2049" s="42" t="s">
        <v>893</v>
      </c>
      <c r="C2049" s="126">
        <v>810</v>
      </c>
      <c r="D2049" s="126"/>
      <c r="E2049" s="130">
        <f>SUM(C2049:D2049)</f>
        <v>810</v>
      </c>
      <c r="F2049" s="126">
        <v>808.62</v>
      </c>
      <c r="G2049" s="126"/>
      <c r="H2049" s="130">
        <f>SUM(F2049:G2049)</f>
        <v>808.62</v>
      </c>
      <c r="I2049" s="130">
        <f t="shared" ref="I2049:I2050" si="544">IF(C2049&lt;&gt;0,IF(F2049&lt;&gt;0,F2049/C2049*100,""),"")</f>
        <v>99.829629629629636</v>
      </c>
      <c r="J2049" s="130">
        <f t="shared" ref="J2049:J2050" si="545">IF(E2049&lt;&gt;0,IF(H2049&lt;&gt;0,H2049/E2049*100,""),"")</f>
        <v>99.829629629629636</v>
      </c>
    </row>
    <row r="2050" spans="1:10" s="7" customFormat="1">
      <c r="A2050" s="36" t="s">
        <v>3</v>
      </c>
      <c r="B2050" s="34" t="s">
        <v>124</v>
      </c>
      <c r="C2050" s="126">
        <v>14000</v>
      </c>
      <c r="D2050" s="126"/>
      <c r="E2050" s="130">
        <f>SUM(C2050:D2050)</f>
        <v>14000</v>
      </c>
      <c r="F2050" s="126">
        <v>13830.29</v>
      </c>
      <c r="G2050" s="126"/>
      <c r="H2050" s="130">
        <f>SUM(F2050:G2050)</f>
        <v>13830.29</v>
      </c>
      <c r="I2050" s="130">
        <f t="shared" si="544"/>
        <v>98.787785714285718</v>
      </c>
      <c r="J2050" s="130">
        <f t="shared" si="545"/>
        <v>98.787785714285718</v>
      </c>
    </row>
    <row r="2051" spans="1:10" s="7" customFormat="1" ht="6" customHeight="1">
      <c r="A2051" s="41"/>
      <c r="B2051" s="42"/>
      <c r="C2051" s="126"/>
      <c r="D2051" s="126"/>
      <c r="E2051" s="126"/>
      <c r="F2051" s="126"/>
      <c r="G2051" s="126"/>
      <c r="H2051" s="126"/>
      <c r="I2051" s="126" t="str">
        <f t="shared" si="542"/>
        <v/>
      </c>
      <c r="J2051" s="126" t="str">
        <f t="shared" si="538"/>
        <v/>
      </c>
    </row>
    <row r="2052" spans="1:10" s="11" customFormat="1" ht="12.75">
      <c r="A2052" s="47" t="s">
        <v>423</v>
      </c>
      <c r="B2052" s="50" t="s">
        <v>242</v>
      </c>
      <c r="C2052" s="123">
        <f>SUM(C2054:C2057)</f>
        <v>25554653</v>
      </c>
      <c r="D2052" s="123">
        <f>SUM(D2054:D2057)</f>
        <v>0</v>
      </c>
      <c r="E2052" s="123">
        <f t="shared" ref="E2052:E2057" si="546">SUM(C2052:D2052)</f>
        <v>25554653</v>
      </c>
      <c r="F2052" s="123">
        <f>SUM(F2054:F2057)</f>
        <v>25074129.349999998</v>
      </c>
      <c r="G2052" s="123">
        <f>SUM(G2054:G2057)</f>
        <v>0</v>
      </c>
      <c r="H2052" s="123">
        <f t="shared" ref="H2052:H2057" si="547">SUM(F2052:G2052)</f>
        <v>25074129.349999998</v>
      </c>
      <c r="I2052" s="123">
        <f t="shared" si="542"/>
        <v>98.119623655230214</v>
      </c>
      <c r="J2052" s="123">
        <f t="shared" si="538"/>
        <v>98.119623655230214</v>
      </c>
    </row>
    <row r="2053" spans="1:10" s="3" customFormat="1" ht="11.1" customHeight="1">
      <c r="A2053" s="54" t="s">
        <v>244</v>
      </c>
      <c r="B2053" s="53"/>
      <c r="C2053" s="133">
        <f>SUM(C2054:C2056)</f>
        <v>25541153</v>
      </c>
      <c r="D2053" s="133">
        <f>SUM(D2054:D2054)</f>
        <v>0</v>
      </c>
      <c r="E2053" s="133">
        <f t="shared" si="546"/>
        <v>25541153</v>
      </c>
      <c r="F2053" s="133">
        <f>SUM(F2054:F2056)</f>
        <v>25060929.349999998</v>
      </c>
      <c r="G2053" s="133">
        <f>SUM(G2054:G2054)</f>
        <v>0</v>
      </c>
      <c r="H2053" s="133">
        <f t="shared" si="547"/>
        <v>25060929.349999998</v>
      </c>
      <c r="I2053" s="133">
        <f t="shared" si="542"/>
        <v>98.119804340861194</v>
      </c>
      <c r="J2053" s="133">
        <f t="shared" si="538"/>
        <v>98.119804340861194</v>
      </c>
    </row>
    <row r="2054" spans="1:10" s="3" customFormat="1" ht="11.1" customHeight="1">
      <c r="A2054" s="41" t="s">
        <v>167</v>
      </c>
      <c r="B2054" s="42" t="s">
        <v>387</v>
      </c>
      <c r="C2054" s="126">
        <v>25513082</v>
      </c>
      <c r="D2054" s="126"/>
      <c r="E2054" s="126">
        <f t="shared" si="546"/>
        <v>25513082</v>
      </c>
      <c r="F2054" s="126">
        <v>25032859.579999998</v>
      </c>
      <c r="G2054" s="126"/>
      <c r="H2054" s="126">
        <f t="shared" si="547"/>
        <v>25032859.579999998</v>
      </c>
      <c r="I2054" s="126">
        <f t="shared" si="542"/>
        <v>98.117740459580688</v>
      </c>
      <c r="J2054" s="126">
        <f t="shared" si="538"/>
        <v>98.117740459580688</v>
      </c>
    </row>
    <row r="2055" spans="1:10" s="3" customFormat="1" ht="11.1" customHeight="1">
      <c r="A2055" s="41" t="s">
        <v>902</v>
      </c>
      <c r="B2055" s="34" t="s">
        <v>893</v>
      </c>
      <c r="C2055" s="124">
        <v>6071</v>
      </c>
      <c r="D2055" s="126"/>
      <c r="E2055" s="126">
        <f t="shared" si="546"/>
        <v>6071</v>
      </c>
      <c r="F2055" s="126">
        <v>6069.77</v>
      </c>
      <c r="G2055" s="126"/>
      <c r="H2055" s="126">
        <f t="shared" si="547"/>
        <v>6069.77</v>
      </c>
      <c r="I2055" s="126">
        <f t="shared" si="542"/>
        <v>99.979739746335042</v>
      </c>
      <c r="J2055" s="126">
        <f t="shared" si="538"/>
        <v>99.979739746335042</v>
      </c>
    </row>
    <row r="2056" spans="1:10" s="3" customFormat="1" ht="11.1" customHeight="1">
      <c r="A2056" s="41" t="s">
        <v>619</v>
      </c>
      <c r="B2056" s="34" t="s">
        <v>618</v>
      </c>
      <c r="C2056" s="124">
        <v>22000</v>
      </c>
      <c r="D2056" s="126"/>
      <c r="E2056" s="126">
        <f t="shared" si="546"/>
        <v>22000</v>
      </c>
      <c r="F2056" s="126">
        <v>22000</v>
      </c>
      <c r="G2056" s="126"/>
      <c r="H2056" s="126">
        <f t="shared" si="547"/>
        <v>22000</v>
      </c>
      <c r="I2056" s="126">
        <f t="shared" si="542"/>
        <v>100</v>
      </c>
      <c r="J2056" s="126">
        <f t="shared" si="538"/>
        <v>100</v>
      </c>
    </row>
    <row r="2057" spans="1:10" s="3" customFormat="1" ht="11.1" customHeight="1">
      <c r="A2057" s="41" t="s">
        <v>3</v>
      </c>
      <c r="B2057" s="34" t="s">
        <v>124</v>
      </c>
      <c r="C2057" s="124">
        <v>13500</v>
      </c>
      <c r="D2057" s="126"/>
      <c r="E2057" s="126">
        <f t="shared" si="546"/>
        <v>13500</v>
      </c>
      <c r="F2057" s="126">
        <v>13200</v>
      </c>
      <c r="G2057" s="126"/>
      <c r="H2057" s="126">
        <f t="shared" si="547"/>
        <v>13200</v>
      </c>
      <c r="I2057" s="126">
        <f t="shared" si="542"/>
        <v>97.777777777777771</v>
      </c>
      <c r="J2057" s="126">
        <f t="shared" si="538"/>
        <v>97.777777777777771</v>
      </c>
    </row>
    <row r="2058" spans="1:10" s="7" customFormat="1" ht="3.75" customHeight="1">
      <c r="A2058" s="41"/>
      <c r="B2058" s="42"/>
      <c r="C2058" s="126"/>
      <c r="D2058" s="126"/>
      <c r="E2058" s="126"/>
      <c r="F2058" s="126"/>
      <c r="G2058" s="126"/>
      <c r="H2058" s="126"/>
      <c r="I2058" s="126" t="str">
        <f t="shared" si="542"/>
        <v/>
      </c>
      <c r="J2058" s="126" t="str">
        <f t="shared" si="538"/>
        <v/>
      </c>
    </row>
    <row r="2059" spans="1:10" s="11" customFormat="1" ht="12.75">
      <c r="A2059" s="47" t="s">
        <v>424</v>
      </c>
      <c r="B2059" s="50" t="s">
        <v>242</v>
      </c>
      <c r="C2059" s="123">
        <f>SUM(C2061:C2064)</f>
        <v>14298792.59</v>
      </c>
      <c r="D2059" s="123">
        <f>SUM(D2061:D2064)</f>
        <v>0</v>
      </c>
      <c r="E2059" s="123">
        <f t="shared" ref="E2059:E2064" si="548">SUM(C2059:D2059)</f>
        <v>14298792.59</v>
      </c>
      <c r="F2059" s="123">
        <f>SUM(F2061:F2064)</f>
        <v>14252742.879999999</v>
      </c>
      <c r="G2059" s="123">
        <f>SUM(G2061:G2064)</f>
        <v>0</v>
      </c>
      <c r="H2059" s="123">
        <f t="shared" ref="H2059:H2064" si="549">SUM(F2059:G2059)</f>
        <v>14252742.879999999</v>
      </c>
      <c r="I2059" s="123">
        <f t="shared" si="542"/>
        <v>99.677946863623959</v>
      </c>
      <c r="J2059" s="123">
        <f t="shared" si="538"/>
        <v>99.677946863623959</v>
      </c>
    </row>
    <row r="2060" spans="1:10" s="11" customFormat="1" ht="11.1" customHeight="1">
      <c r="A2060" s="54" t="s">
        <v>244</v>
      </c>
      <c r="B2060" s="56"/>
      <c r="C2060" s="126">
        <f>SUM(C2061:C2063)</f>
        <v>14278792.59</v>
      </c>
      <c r="D2060" s="126">
        <f>SUM(D2061:D2063)</f>
        <v>0</v>
      </c>
      <c r="E2060" s="126">
        <f t="shared" si="548"/>
        <v>14278792.59</v>
      </c>
      <c r="F2060" s="126">
        <f>SUM(F2061:F2063)</f>
        <v>14232742.879999999</v>
      </c>
      <c r="G2060" s="125"/>
      <c r="H2060" s="126">
        <f t="shared" si="549"/>
        <v>14232742.879999999</v>
      </c>
      <c r="I2060" s="126">
        <f t="shared" si="542"/>
        <v>99.677495770670049</v>
      </c>
      <c r="J2060" s="126">
        <f t="shared" si="538"/>
        <v>99.677495770670049</v>
      </c>
    </row>
    <row r="2061" spans="1:10" s="3" customFormat="1" ht="11.1" customHeight="1">
      <c r="A2061" s="41" t="s">
        <v>171</v>
      </c>
      <c r="B2061" s="42" t="s">
        <v>387</v>
      </c>
      <c r="C2061" s="126">
        <v>14025707.890000001</v>
      </c>
      <c r="D2061" s="126"/>
      <c r="E2061" s="126">
        <f t="shared" si="548"/>
        <v>14025707.890000001</v>
      </c>
      <c r="F2061" s="126">
        <v>13979658.18</v>
      </c>
      <c r="G2061" s="126"/>
      <c r="H2061" s="126">
        <f t="shared" si="549"/>
        <v>13979658.18</v>
      </c>
      <c r="I2061" s="126">
        <f t="shared" si="542"/>
        <v>99.671676393368827</v>
      </c>
      <c r="J2061" s="126">
        <f t="shared" si="538"/>
        <v>99.671676393368827</v>
      </c>
    </row>
    <row r="2062" spans="1:10" s="3" customFormat="1" ht="11.1" customHeight="1">
      <c r="A2062" s="41" t="s">
        <v>902</v>
      </c>
      <c r="B2062" s="34" t="s">
        <v>893</v>
      </c>
      <c r="C2062" s="126">
        <v>180084.7</v>
      </c>
      <c r="D2062" s="126"/>
      <c r="E2062" s="126">
        <f t="shared" si="548"/>
        <v>180084.7</v>
      </c>
      <c r="F2062" s="126">
        <v>180084.7</v>
      </c>
      <c r="G2062" s="126"/>
      <c r="H2062" s="126">
        <f t="shared" si="549"/>
        <v>180084.7</v>
      </c>
      <c r="I2062" s="126">
        <f t="shared" ref="I2062" si="550">IF(C2062&lt;&gt;0,IF(F2062&lt;&gt;0,F2062/C2062*100,""),"")</f>
        <v>100</v>
      </c>
      <c r="J2062" s="126">
        <f t="shared" ref="J2062" si="551">IF(E2062&lt;&gt;0,IF(H2062&lt;&gt;0,H2062/E2062*100,""),"")</f>
        <v>100</v>
      </c>
    </row>
    <row r="2063" spans="1:10" s="3" customFormat="1" ht="11.1" customHeight="1">
      <c r="A2063" s="41" t="s">
        <v>619</v>
      </c>
      <c r="B2063" s="34" t="s">
        <v>618</v>
      </c>
      <c r="C2063" s="124">
        <v>73000</v>
      </c>
      <c r="D2063" s="126"/>
      <c r="E2063" s="126">
        <f t="shared" si="548"/>
        <v>73000</v>
      </c>
      <c r="F2063" s="126">
        <v>73000</v>
      </c>
      <c r="G2063" s="126"/>
      <c r="H2063" s="126">
        <f t="shared" si="549"/>
        <v>73000</v>
      </c>
      <c r="I2063" s="126">
        <f t="shared" si="542"/>
        <v>100</v>
      </c>
      <c r="J2063" s="126">
        <f t="shared" si="538"/>
        <v>100</v>
      </c>
    </row>
    <row r="2064" spans="1:10" s="3" customFormat="1" ht="11.1" customHeight="1">
      <c r="A2064" s="314" t="s">
        <v>3</v>
      </c>
      <c r="B2064" s="222" t="s">
        <v>124</v>
      </c>
      <c r="C2064" s="318">
        <v>20000</v>
      </c>
      <c r="D2064" s="223"/>
      <c r="E2064" s="223">
        <f t="shared" si="548"/>
        <v>20000</v>
      </c>
      <c r="F2064" s="223">
        <v>20000</v>
      </c>
      <c r="G2064" s="223"/>
      <c r="H2064" s="223">
        <f t="shared" si="549"/>
        <v>20000</v>
      </c>
      <c r="I2064" s="223">
        <f t="shared" si="542"/>
        <v>100</v>
      </c>
      <c r="J2064" s="223">
        <f t="shared" si="538"/>
        <v>100</v>
      </c>
    </row>
    <row r="2065" spans="1:10" s="3" customFormat="1" ht="4.5" customHeight="1">
      <c r="A2065" s="37"/>
      <c r="B2065" s="38"/>
      <c r="C2065" s="125"/>
      <c r="D2065" s="125"/>
      <c r="E2065" s="125">
        <f t="shared" ref="E2065:E2071" si="552">SUM(C2065:D2065)</f>
        <v>0</v>
      </c>
      <c r="F2065" s="125"/>
      <c r="G2065" s="125"/>
      <c r="H2065" s="125">
        <f t="shared" ref="H2065:H2079" si="553">SUM(F2065:G2065)</f>
        <v>0</v>
      </c>
      <c r="I2065" s="125" t="str">
        <f t="shared" si="542"/>
        <v/>
      </c>
      <c r="J2065" s="125" t="str">
        <f t="shared" si="538"/>
        <v/>
      </c>
    </row>
    <row r="2066" spans="1:10" s="11" customFormat="1" ht="12.75">
      <c r="A2066" s="47" t="s">
        <v>425</v>
      </c>
      <c r="B2066" s="50" t="s">
        <v>242</v>
      </c>
      <c r="C2066" s="123">
        <f>SUM(C2068:C2072)</f>
        <v>34257286.399999999</v>
      </c>
      <c r="D2066" s="123">
        <f>SUM(D2068:D2072)</f>
        <v>0</v>
      </c>
      <c r="E2066" s="123">
        <f t="shared" si="552"/>
        <v>34257286.399999999</v>
      </c>
      <c r="F2066" s="123">
        <f>SUM(F2068:F2072)</f>
        <v>34237114.609999999</v>
      </c>
      <c r="G2066" s="123">
        <f>SUM(G2068:G2072)</f>
        <v>0</v>
      </c>
      <c r="H2066" s="123">
        <f t="shared" si="553"/>
        <v>34237114.609999999</v>
      </c>
      <c r="I2066" s="123">
        <f t="shared" si="542"/>
        <v>99.941116789682454</v>
      </c>
      <c r="J2066" s="123">
        <f t="shared" si="538"/>
        <v>99.941116789682454</v>
      </c>
    </row>
    <row r="2067" spans="1:10" s="3" customFormat="1">
      <c r="A2067" s="54" t="s">
        <v>244</v>
      </c>
      <c r="B2067" s="53"/>
      <c r="C2067" s="133">
        <f>SUM(C2068:C2070)</f>
        <v>34174278.399999999</v>
      </c>
      <c r="D2067" s="133">
        <f>SUM(D2068:D2070)</f>
        <v>0</v>
      </c>
      <c r="E2067" s="133">
        <f t="shared" si="552"/>
        <v>34174278.399999999</v>
      </c>
      <c r="F2067" s="133">
        <f>SUM(F2068:F2070)</f>
        <v>34154106.609999999</v>
      </c>
      <c r="G2067" s="133">
        <f>SUM(G2068:G2070)</f>
        <v>0</v>
      </c>
      <c r="H2067" s="133">
        <f t="shared" si="553"/>
        <v>34154106.609999999</v>
      </c>
      <c r="I2067" s="133">
        <f t="shared" si="542"/>
        <v>99.94097376464282</v>
      </c>
      <c r="J2067" s="133">
        <f t="shared" si="538"/>
        <v>99.94097376464282</v>
      </c>
    </row>
    <row r="2068" spans="1:10" s="3" customFormat="1">
      <c r="A2068" s="41" t="s">
        <v>171</v>
      </c>
      <c r="B2068" s="42" t="s">
        <v>387</v>
      </c>
      <c r="C2068" s="126">
        <v>34079804</v>
      </c>
      <c r="D2068" s="126"/>
      <c r="E2068" s="130">
        <f t="shared" si="552"/>
        <v>34079804</v>
      </c>
      <c r="F2068" s="126">
        <v>34059633.549999997</v>
      </c>
      <c r="G2068" s="126"/>
      <c r="H2068" s="130">
        <f t="shared" si="553"/>
        <v>34059633.549999997</v>
      </c>
      <c r="I2068" s="130">
        <f t="shared" si="542"/>
        <v>99.940814066888407</v>
      </c>
      <c r="J2068" s="130">
        <f t="shared" si="538"/>
        <v>99.940814066888407</v>
      </c>
    </row>
    <row r="2069" spans="1:10" s="3" customFormat="1">
      <c r="A2069" s="41" t="s">
        <v>902</v>
      </c>
      <c r="B2069" s="34" t="s">
        <v>893</v>
      </c>
      <c r="C2069" s="126">
        <v>75974.399999999994</v>
      </c>
      <c r="D2069" s="126"/>
      <c r="E2069" s="130">
        <f t="shared" si="552"/>
        <v>75974.399999999994</v>
      </c>
      <c r="F2069" s="126">
        <v>75973.06</v>
      </c>
      <c r="G2069" s="126"/>
      <c r="H2069" s="130">
        <f t="shared" ref="H2069" si="554">SUM(F2069:G2069)</f>
        <v>75973.06</v>
      </c>
      <c r="I2069" s="130">
        <f t="shared" ref="I2069" si="555">IF(C2069&lt;&gt;0,IF(F2069&lt;&gt;0,F2069/C2069*100,""),"")</f>
        <v>99.99823624799933</v>
      </c>
      <c r="J2069" s="130">
        <f t="shared" ref="J2069" si="556">IF(E2069&lt;&gt;0,IF(H2069&lt;&gt;0,H2069/E2069*100,""),"")</f>
        <v>99.99823624799933</v>
      </c>
    </row>
    <row r="2070" spans="1:10" s="3" customFormat="1" ht="11.25" customHeight="1">
      <c r="A2070" s="41" t="s">
        <v>619</v>
      </c>
      <c r="B2070" s="34" t="s">
        <v>618</v>
      </c>
      <c r="C2070" s="124">
        <v>18500</v>
      </c>
      <c r="D2070" s="126"/>
      <c r="E2070" s="130">
        <f t="shared" si="552"/>
        <v>18500</v>
      </c>
      <c r="F2070" s="126">
        <v>18500</v>
      </c>
      <c r="G2070" s="126"/>
      <c r="H2070" s="130">
        <f>SUM(F2070:G2070)</f>
        <v>18500</v>
      </c>
      <c r="I2070" s="130">
        <f t="shared" si="542"/>
        <v>100</v>
      </c>
      <c r="J2070" s="130">
        <f t="shared" si="538"/>
        <v>100</v>
      </c>
    </row>
    <row r="2071" spans="1:10" s="3" customFormat="1" ht="12.75" hidden="1" customHeight="1">
      <c r="A2071" s="41" t="s">
        <v>764</v>
      </c>
      <c r="B2071" s="34" t="s">
        <v>125</v>
      </c>
      <c r="C2071" s="124"/>
      <c r="D2071" s="126"/>
      <c r="E2071" s="130">
        <f t="shared" si="552"/>
        <v>0</v>
      </c>
      <c r="F2071" s="126"/>
      <c r="G2071" s="126"/>
      <c r="H2071" s="130">
        <f>SUM(F2071:G2071)</f>
        <v>0</v>
      </c>
      <c r="I2071" s="130" t="str">
        <f t="shared" si="542"/>
        <v/>
      </c>
      <c r="J2071" s="130" t="str">
        <f t="shared" si="538"/>
        <v/>
      </c>
    </row>
    <row r="2072" spans="1:10" s="3" customFormat="1">
      <c r="A2072" s="41" t="s">
        <v>3</v>
      </c>
      <c r="B2072" s="34" t="s">
        <v>124</v>
      </c>
      <c r="C2072" s="126">
        <v>83008</v>
      </c>
      <c r="D2072" s="126"/>
      <c r="E2072" s="130">
        <f t="shared" ref="E2072:E2077" si="557">SUM(C2072:D2072)</f>
        <v>83008</v>
      </c>
      <c r="F2072" s="126">
        <v>83008</v>
      </c>
      <c r="G2072" s="126"/>
      <c r="H2072" s="130">
        <f>SUM(F2072:G2072)</f>
        <v>83008</v>
      </c>
      <c r="I2072" s="130">
        <f t="shared" si="542"/>
        <v>100</v>
      </c>
      <c r="J2072" s="130">
        <f t="shared" si="538"/>
        <v>100</v>
      </c>
    </row>
    <row r="2073" spans="1:10" s="3" customFormat="1" ht="6" customHeight="1">
      <c r="A2073" s="37"/>
      <c r="B2073" s="38"/>
      <c r="C2073" s="125"/>
      <c r="D2073" s="125"/>
      <c r="E2073" s="125">
        <f t="shared" si="557"/>
        <v>0</v>
      </c>
      <c r="F2073" s="125"/>
      <c r="G2073" s="125"/>
      <c r="H2073" s="125">
        <f t="shared" si="553"/>
        <v>0</v>
      </c>
      <c r="I2073" s="125" t="str">
        <f t="shared" si="542"/>
        <v/>
      </c>
      <c r="J2073" s="125" t="str">
        <f t="shared" si="538"/>
        <v/>
      </c>
    </row>
    <row r="2074" spans="1:10" s="11" customFormat="1" ht="12.75">
      <c r="A2074" s="47" t="s">
        <v>426</v>
      </c>
      <c r="B2074" s="50" t="s">
        <v>242</v>
      </c>
      <c r="C2074" s="123">
        <f>SUM(C2076:C2079)</f>
        <v>19743637.399999999</v>
      </c>
      <c r="D2074" s="123">
        <f>SUM(D2076:D2079)</f>
        <v>0</v>
      </c>
      <c r="E2074" s="123">
        <f t="shared" si="557"/>
        <v>19743637.399999999</v>
      </c>
      <c r="F2074" s="123">
        <f>SUM(F2076:F2079)</f>
        <v>19665202.439999998</v>
      </c>
      <c r="G2074" s="123">
        <f>SUM(G2076:G2079)</f>
        <v>0</v>
      </c>
      <c r="H2074" s="123">
        <f t="shared" si="553"/>
        <v>19665202.439999998</v>
      </c>
      <c r="I2074" s="123">
        <f t="shared" si="542"/>
        <v>99.602732979688938</v>
      </c>
      <c r="J2074" s="123">
        <f t="shared" si="538"/>
        <v>99.602732979688938</v>
      </c>
    </row>
    <row r="2075" spans="1:10" s="3" customFormat="1">
      <c r="A2075" s="54" t="s">
        <v>244</v>
      </c>
      <c r="B2075" s="53"/>
      <c r="C2075" s="133">
        <f>SUM(C2076:C2078)</f>
        <v>19706137.399999999</v>
      </c>
      <c r="D2075" s="133">
        <f>SUM(D2076:D2076)</f>
        <v>0</v>
      </c>
      <c r="E2075" s="133">
        <f t="shared" si="557"/>
        <v>19706137.399999999</v>
      </c>
      <c r="F2075" s="133">
        <f>SUM(F2076:F2078)</f>
        <v>19627708.149999999</v>
      </c>
      <c r="G2075" s="133">
        <f>SUM(G2076:G2076)</f>
        <v>0</v>
      </c>
      <c r="H2075" s="133">
        <f t="shared" si="553"/>
        <v>19627708.149999999</v>
      </c>
      <c r="I2075" s="133">
        <f t="shared" si="542"/>
        <v>99.602005972007476</v>
      </c>
      <c r="J2075" s="133">
        <f t="shared" si="538"/>
        <v>99.602005972007476</v>
      </c>
    </row>
    <row r="2076" spans="1:10" s="3" customFormat="1">
      <c r="A2076" s="41" t="s">
        <v>171</v>
      </c>
      <c r="B2076" s="42" t="s">
        <v>387</v>
      </c>
      <c r="C2076" s="126">
        <v>19689537.399999999</v>
      </c>
      <c r="D2076" s="126"/>
      <c r="E2076" s="126">
        <f t="shared" si="557"/>
        <v>19689537.399999999</v>
      </c>
      <c r="F2076" s="126">
        <v>19611108.149999999</v>
      </c>
      <c r="G2076" s="126"/>
      <c r="H2076" s="126">
        <f t="shared" si="553"/>
        <v>19611108.149999999</v>
      </c>
      <c r="I2076" s="126">
        <f t="shared" si="542"/>
        <v>99.60167042827527</v>
      </c>
      <c r="J2076" s="126">
        <f t="shared" si="538"/>
        <v>99.60167042827527</v>
      </c>
    </row>
    <row r="2077" spans="1:10" s="3" customFormat="1">
      <c r="A2077" s="41" t="s">
        <v>902</v>
      </c>
      <c r="B2077" s="34" t="s">
        <v>893</v>
      </c>
      <c r="C2077" s="126">
        <v>1100</v>
      </c>
      <c r="D2077" s="126"/>
      <c r="E2077" s="126">
        <f t="shared" si="557"/>
        <v>1100</v>
      </c>
      <c r="F2077" s="126">
        <v>1100</v>
      </c>
      <c r="G2077" s="126"/>
      <c r="H2077" s="126">
        <f t="shared" si="553"/>
        <v>1100</v>
      </c>
      <c r="I2077" s="126">
        <f t="shared" si="542"/>
        <v>100</v>
      </c>
      <c r="J2077" s="126">
        <f t="shared" si="538"/>
        <v>100</v>
      </c>
    </row>
    <row r="2078" spans="1:10" s="3" customFormat="1">
      <c r="A2078" s="41" t="s">
        <v>619</v>
      </c>
      <c r="B2078" s="34" t="s">
        <v>618</v>
      </c>
      <c r="C2078" s="124">
        <v>15500</v>
      </c>
      <c r="D2078" s="126"/>
      <c r="E2078" s="126">
        <f>SUM(C2078:D2078)</f>
        <v>15500</v>
      </c>
      <c r="F2078" s="126">
        <v>15500</v>
      </c>
      <c r="G2078" s="126"/>
      <c r="H2078" s="126">
        <f t="shared" si="553"/>
        <v>15500</v>
      </c>
      <c r="I2078" s="126">
        <f t="shared" si="542"/>
        <v>100</v>
      </c>
      <c r="J2078" s="126">
        <f t="shared" si="538"/>
        <v>100</v>
      </c>
    </row>
    <row r="2079" spans="1:10" s="3" customFormat="1">
      <c r="A2079" s="41" t="s">
        <v>764</v>
      </c>
      <c r="B2079" s="34" t="s">
        <v>125</v>
      </c>
      <c r="C2079" s="124">
        <v>37500</v>
      </c>
      <c r="D2079" s="126"/>
      <c r="E2079" s="126">
        <f>SUM(C2079:D2079)</f>
        <v>37500</v>
      </c>
      <c r="F2079" s="126">
        <v>37494.29</v>
      </c>
      <c r="G2079" s="126"/>
      <c r="H2079" s="126">
        <f t="shared" si="553"/>
        <v>37494.29</v>
      </c>
      <c r="I2079" s="126">
        <f t="shared" si="542"/>
        <v>99.984773333333337</v>
      </c>
      <c r="J2079" s="126">
        <f t="shared" si="538"/>
        <v>99.984773333333337</v>
      </c>
    </row>
    <row r="2080" spans="1:10" s="3" customFormat="1" ht="6" customHeight="1">
      <c r="A2080" s="41"/>
      <c r="B2080" s="42"/>
      <c r="C2080" s="126"/>
      <c r="D2080" s="126"/>
      <c r="E2080" s="126"/>
      <c r="F2080" s="126"/>
      <c r="G2080" s="126"/>
      <c r="H2080" s="126"/>
      <c r="I2080" s="126" t="str">
        <f t="shared" si="542"/>
        <v/>
      </c>
      <c r="J2080" s="126" t="str">
        <f t="shared" si="538"/>
        <v/>
      </c>
    </row>
    <row r="2081" spans="1:10" s="11" customFormat="1" ht="12.75">
      <c r="A2081" s="47" t="s">
        <v>795</v>
      </c>
      <c r="B2081" s="50" t="s">
        <v>242</v>
      </c>
      <c r="C2081" s="123">
        <f>SUM(C2083:C2085)</f>
        <v>12055770.140000001</v>
      </c>
      <c r="D2081" s="123">
        <f>SUM(D2083:D2085)</f>
        <v>0</v>
      </c>
      <c r="E2081" s="123">
        <f>SUM(C2081:D2081)</f>
        <v>12055770.140000001</v>
      </c>
      <c r="F2081" s="123">
        <f>SUM(F2083:F2085)</f>
        <v>12039904.700000001</v>
      </c>
      <c r="G2081" s="123">
        <f>SUM(G2083:G2085)</f>
        <v>0</v>
      </c>
      <c r="H2081" s="123">
        <f>SUM(F2081:G2081)</f>
        <v>12039904.700000001</v>
      </c>
      <c r="I2081" s="123">
        <f t="shared" si="542"/>
        <v>99.868399614327757</v>
      </c>
      <c r="J2081" s="123">
        <f t="shared" si="538"/>
        <v>99.868399614327757</v>
      </c>
    </row>
    <row r="2082" spans="1:10" s="3" customFormat="1" hidden="1">
      <c r="A2082" s="54" t="s">
        <v>244</v>
      </c>
      <c r="B2082" s="53"/>
      <c r="C2082" s="133">
        <f>SUM(C2083:C2084)</f>
        <v>12055770.140000001</v>
      </c>
      <c r="D2082" s="133">
        <f>SUM(D2083:D2083)</f>
        <v>0</v>
      </c>
      <c r="E2082" s="133">
        <f>SUM(C2082:D2082)</f>
        <v>12055770.140000001</v>
      </c>
      <c r="F2082" s="133">
        <f>SUM(F2083:F2084)</f>
        <v>12039904.700000001</v>
      </c>
      <c r="G2082" s="133">
        <f>SUM(G2083:G2083)</f>
        <v>0</v>
      </c>
      <c r="H2082" s="133">
        <f>SUM(F2082:G2082)</f>
        <v>12039904.700000001</v>
      </c>
      <c r="I2082" s="133">
        <f t="shared" si="542"/>
        <v>99.868399614327757</v>
      </c>
      <c r="J2082" s="133">
        <f t="shared" si="538"/>
        <v>99.868399614327757</v>
      </c>
    </row>
    <row r="2083" spans="1:10" s="3" customFormat="1">
      <c r="A2083" s="41" t="s">
        <v>171</v>
      </c>
      <c r="B2083" s="42" t="s">
        <v>387</v>
      </c>
      <c r="C2083" s="126">
        <v>12050200</v>
      </c>
      <c r="D2083" s="126"/>
      <c r="E2083" s="130">
        <f>SUM(C2083:D2083)</f>
        <v>12050200</v>
      </c>
      <c r="F2083" s="126">
        <v>12034334.560000001</v>
      </c>
      <c r="G2083" s="126"/>
      <c r="H2083" s="130">
        <f>SUM(F2083:G2083)</f>
        <v>12034334.560000001</v>
      </c>
      <c r="I2083" s="130">
        <f t="shared" si="542"/>
        <v>99.868338782758798</v>
      </c>
      <c r="J2083" s="130">
        <f t="shared" si="538"/>
        <v>99.868338782758798</v>
      </c>
    </row>
    <row r="2084" spans="1:10" s="3" customFormat="1">
      <c r="A2084" s="173" t="s">
        <v>902</v>
      </c>
      <c r="B2084" s="175" t="s">
        <v>893</v>
      </c>
      <c r="C2084" s="126">
        <v>5570.14</v>
      </c>
      <c r="D2084" s="126"/>
      <c r="E2084" s="130">
        <f>SUM(C2084:D2084)</f>
        <v>5570.14</v>
      </c>
      <c r="F2084" s="126">
        <v>5570.14</v>
      </c>
      <c r="G2084" s="126"/>
      <c r="H2084" s="130">
        <f>SUM(F2084:G2084)</f>
        <v>5570.14</v>
      </c>
      <c r="I2084" s="130">
        <f t="shared" si="542"/>
        <v>100</v>
      </c>
      <c r="J2084" s="130">
        <f t="shared" si="538"/>
        <v>100</v>
      </c>
    </row>
    <row r="2085" spans="1:10" s="3" customFormat="1" ht="6" customHeight="1">
      <c r="A2085" s="41"/>
      <c r="B2085" s="42"/>
      <c r="C2085" s="126"/>
      <c r="D2085" s="126"/>
      <c r="E2085" s="126"/>
      <c r="F2085" s="126"/>
      <c r="G2085" s="126"/>
      <c r="H2085" s="126"/>
      <c r="I2085" s="126" t="str">
        <f t="shared" si="542"/>
        <v/>
      </c>
      <c r="J2085" s="126" t="str">
        <f t="shared" si="538"/>
        <v/>
      </c>
    </row>
    <row r="2086" spans="1:10" s="11" customFormat="1" ht="12.75">
      <c r="A2086" s="47" t="s">
        <v>427</v>
      </c>
      <c r="B2086" s="50" t="s">
        <v>242</v>
      </c>
      <c r="C2086" s="123">
        <f>SUM(C2088:C2090)</f>
        <v>17417600</v>
      </c>
      <c r="D2086" s="123">
        <f>SUM(D2088:D2089)</f>
        <v>0</v>
      </c>
      <c r="E2086" s="123">
        <f>SUM(C2086:D2086)</f>
        <v>17417600</v>
      </c>
      <c r="F2086" s="123">
        <f>SUM(F2088:F2090)</f>
        <v>17406898.739999998</v>
      </c>
      <c r="G2086" s="123">
        <f>SUM(G2088:G2089)</f>
        <v>0</v>
      </c>
      <c r="H2086" s="123">
        <f>SUM(F2086:G2086)</f>
        <v>17406898.739999998</v>
      </c>
      <c r="I2086" s="123">
        <f t="shared" si="542"/>
        <v>99.938560651295234</v>
      </c>
      <c r="J2086" s="123">
        <f t="shared" si="538"/>
        <v>99.938560651295234</v>
      </c>
    </row>
    <row r="2087" spans="1:10" s="3" customFormat="1">
      <c r="A2087" s="54" t="s">
        <v>244</v>
      </c>
      <c r="B2087" s="53"/>
      <c r="C2087" s="133">
        <f>SUM(C2088:C2089)</f>
        <v>17392600</v>
      </c>
      <c r="D2087" s="133">
        <f>SUM(D2088:D2088)</f>
        <v>0</v>
      </c>
      <c r="E2087" s="133">
        <f>SUM(C2087:D2087)</f>
        <v>17392600</v>
      </c>
      <c r="F2087" s="133">
        <f>SUM(F2088:F2089)</f>
        <v>17382237.609999999</v>
      </c>
      <c r="G2087" s="133">
        <f>SUM(G2088:G2088)</f>
        <v>0</v>
      </c>
      <c r="H2087" s="133">
        <f>SUM(F2087:G2087)</f>
        <v>17382237.609999999</v>
      </c>
      <c r="I2087" s="133">
        <f t="shared" si="542"/>
        <v>99.940420696158128</v>
      </c>
      <c r="J2087" s="133">
        <f t="shared" si="538"/>
        <v>99.940420696158128</v>
      </c>
    </row>
    <row r="2088" spans="1:10" s="7" customFormat="1">
      <c r="A2088" s="41" t="s">
        <v>171</v>
      </c>
      <c r="B2088" s="42" t="s">
        <v>387</v>
      </c>
      <c r="C2088" s="126">
        <v>17389400</v>
      </c>
      <c r="D2088" s="126"/>
      <c r="E2088" s="126">
        <f>SUM(C2088:D2088)</f>
        <v>17389400</v>
      </c>
      <c r="F2088" s="126">
        <v>17379237.609999999</v>
      </c>
      <c r="G2088" s="126"/>
      <c r="H2088" s="126">
        <f>SUM(F2088:G2088)</f>
        <v>17379237.609999999</v>
      </c>
      <c r="I2088" s="126">
        <f t="shared" si="542"/>
        <v>99.941559858304487</v>
      </c>
      <c r="J2088" s="126">
        <f t="shared" si="538"/>
        <v>99.941559858304487</v>
      </c>
    </row>
    <row r="2089" spans="1:10" s="7" customFormat="1">
      <c r="A2089" s="41" t="s">
        <v>619</v>
      </c>
      <c r="B2089" s="34" t="s">
        <v>618</v>
      </c>
      <c r="C2089" s="126">
        <v>3200</v>
      </c>
      <c r="D2089" s="126"/>
      <c r="E2089" s="126">
        <f>SUM(C2089:D2089)</f>
        <v>3200</v>
      </c>
      <c r="F2089" s="126">
        <v>3000</v>
      </c>
      <c r="G2089" s="126"/>
      <c r="H2089" s="126">
        <f>SUM(F2089:G2089)</f>
        <v>3000</v>
      </c>
      <c r="I2089" s="126">
        <f t="shared" si="542"/>
        <v>93.75</v>
      </c>
      <c r="J2089" s="126">
        <f t="shared" si="538"/>
        <v>93.75</v>
      </c>
    </row>
    <row r="2090" spans="1:10" s="3" customFormat="1" ht="12.75" customHeight="1">
      <c r="A2090" s="41" t="s">
        <v>3</v>
      </c>
      <c r="B2090" s="34" t="s">
        <v>124</v>
      </c>
      <c r="C2090" s="126">
        <v>25000</v>
      </c>
      <c r="D2090" s="126"/>
      <c r="E2090" s="126">
        <f>SUM(C2090:D2090)</f>
        <v>25000</v>
      </c>
      <c r="F2090" s="126">
        <v>24661.13</v>
      </c>
      <c r="G2090" s="126"/>
      <c r="H2090" s="126">
        <f>SUM(F2090:G2090)</f>
        <v>24661.13</v>
      </c>
      <c r="I2090" s="126">
        <f t="shared" si="542"/>
        <v>98.64452</v>
      </c>
      <c r="J2090" s="126">
        <f t="shared" si="538"/>
        <v>98.64452</v>
      </c>
    </row>
    <row r="2091" spans="1:10" s="7" customFormat="1" ht="6" customHeight="1">
      <c r="A2091" s="41"/>
      <c r="B2091" s="42"/>
      <c r="C2091" s="126"/>
      <c r="D2091" s="126"/>
      <c r="E2091" s="126">
        <f t="shared" ref="E2091:E2096" si="558">SUM(C2091:D2091)</f>
        <v>0</v>
      </c>
      <c r="F2091" s="126"/>
      <c r="G2091" s="126"/>
      <c r="H2091" s="126">
        <f t="shared" ref="H2091:H2097" si="559">SUM(F2091:G2091)</f>
        <v>0</v>
      </c>
      <c r="I2091" s="126" t="str">
        <f t="shared" si="542"/>
        <v/>
      </c>
      <c r="J2091" s="126" t="str">
        <f t="shared" si="538"/>
        <v/>
      </c>
    </row>
    <row r="2092" spans="1:10" s="11" customFormat="1" ht="12.75">
      <c r="A2092" s="47" t="s">
        <v>428</v>
      </c>
      <c r="B2092" s="50" t="s">
        <v>242</v>
      </c>
      <c r="C2092" s="123">
        <f>SUM(C2094:C2097)</f>
        <v>9658799</v>
      </c>
      <c r="D2092" s="123">
        <f>SUM(D2094:D2097)</f>
        <v>0</v>
      </c>
      <c r="E2092" s="123">
        <f t="shared" si="558"/>
        <v>9658799</v>
      </c>
      <c r="F2092" s="123">
        <f>SUM(F2094:F2097)</f>
        <v>9608973.0099999998</v>
      </c>
      <c r="G2092" s="123">
        <f>SUM(G2094:G2097)</f>
        <v>0</v>
      </c>
      <c r="H2092" s="123">
        <f t="shared" si="559"/>
        <v>9608973.0099999998</v>
      </c>
      <c r="I2092" s="123">
        <f t="shared" si="542"/>
        <v>99.484138866540235</v>
      </c>
      <c r="J2092" s="123">
        <f t="shared" si="538"/>
        <v>99.484138866540235</v>
      </c>
    </row>
    <row r="2093" spans="1:10" s="3" customFormat="1">
      <c r="A2093" s="54" t="s">
        <v>244</v>
      </c>
      <c r="B2093" s="53"/>
      <c r="C2093" s="133">
        <f>SUM(C2094:C2096)</f>
        <v>9409799</v>
      </c>
      <c r="D2093" s="133">
        <f>SUM(D2094:D2094)</f>
        <v>0</v>
      </c>
      <c r="E2093" s="133">
        <f t="shared" si="558"/>
        <v>9409799</v>
      </c>
      <c r="F2093" s="133">
        <f>SUM(F2094:F2096)</f>
        <v>9360195.1799999997</v>
      </c>
      <c r="G2093" s="133">
        <f>SUM(G2094:G2094)</f>
        <v>0</v>
      </c>
      <c r="H2093" s="133">
        <f t="shared" si="559"/>
        <v>9360195.1799999997</v>
      </c>
      <c r="I2093" s="133">
        <f t="shared" si="542"/>
        <v>99.472849313784479</v>
      </c>
      <c r="J2093" s="133">
        <f t="shared" si="538"/>
        <v>99.472849313784479</v>
      </c>
    </row>
    <row r="2094" spans="1:10" s="7" customFormat="1">
      <c r="A2094" s="41" t="s">
        <v>171</v>
      </c>
      <c r="B2094" s="42" t="s">
        <v>387</v>
      </c>
      <c r="C2094" s="126">
        <v>9343336</v>
      </c>
      <c r="D2094" s="126"/>
      <c r="E2094" s="126">
        <f t="shared" si="558"/>
        <v>9343336</v>
      </c>
      <c r="F2094" s="126">
        <v>9293801.3699999992</v>
      </c>
      <c r="G2094" s="126"/>
      <c r="H2094" s="126">
        <f t="shared" si="559"/>
        <v>9293801.3699999992</v>
      </c>
      <c r="I2094" s="126">
        <f t="shared" si="542"/>
        <v>99.469840001472704</v>
      </c>
      <c r="J2094" s="126">
        <f t="shared" si="538"/>
        <v>99.469840001472704</v>
      </c>
    </row>
    <row r="2095" spans="1:10" s="7" customFormat="1">
      <c r="A2095" s="41" t="s">
        <v>972</v>
      </c>
      <c r="B2095" s="42" t="s">
        <v>971</v>
      </c>
      <c r="C2095" s="126">
        <v>66000</v>
      </c>
      <c r="D2095" s="126"/>
      <c r="E2095" s="126">
        <f t="shared" si="558"/>
        <v>66000</v>
      </c>
      <c r="F2095" s="126">
        <v>65931.89</v>
      </c>
      <c r="G2095" s="126"/>
      <c r="H2095" s="126">
        <f t="shared" si="559"/>
        <v>65931.89</v>
      </c>
      <c r="I2095" s="126">
        <f t="shared" ref="I2095" si="560">IF(C2095&lt;&gt;0,IF(F2095&lt;&gt;0,F2095/C2095*100,""),"")</f>
        <v>99.896803030303033</v>
      </c>
      <c r="J2095" s="126">
        <f t="shared" ref="J2095" si="561">IF(E2095&lt;&gt;0,IF(H2095&lt;&gt;0,H2095/E2095*100,""),"")</f>
        <v>99.896803030303033</v>
      </c>
    </row>
    <row r="2096" spans="1:10" s="7" customFormat="1">
      <c r="A2096" s="41" t="s">
        <v>902</v>
      </c>
      <c r="B2096" s="34" t="s">
        <v>893</v>
      </c>
      <c r="C2096" s="124">
        <v>463</v>
      </c>
      <c r="D2096" s="126"/>
      <c r="E2096" s="126">
        <f t="shared" si="558"/>
        <v>463</v>
      </c>
      <c r="F2096" s="126">
        <v>461.92</v>
      </c>
      <c r="G2096" s="126"/>
      <c r="H2096" s="126">
        <f t="shared" si="559"/>
        <v>461.92</v>
      </c>
      <c r="I2096" s="126">
        <f t="shared" si="542"/>
        <v>99.766738660907123</v>
      </c>
      <c r="J2096" s="126">
        <f t="shared" ref="J2096:J2159" si="562">IF(E2096&lt;&gt;0,IF(H2096&lt;&gt;0,H2096/E2096*100,""),"")</f>
        <v>99.766738660907123</v>
      </c>
    </row>
    <row r="2097" spans="1:10" s="7" customFormat="1">
      <c r="A2097" s="41" t="s">
        <v>3</v>
      </c>
      <c r="B2097" s="34" t="s">
        <v>124</v>
      </c>
      <c r="C2097" s="126">
        <v>249000</v>
      </c>
      <c r="D2097" s="126"/>
      <c r="E2097" s="126">
        <f>SUM(C2097:D2097)</f>
        <v>249000</v>
      </c>
      <c r="F2097" s="126">
        <v>248777.83</v>
      </c>
      <c r="G2097" s="126"/>
      <c r="H2097" s="126">
        <f t="shared" si="559"/>
        <v>248777.83</v>
      </c>
      <c r="I2097" s="126">
        <f t="shared" ref="I2097:I2160" si="563">IF(C2097&lt;&gt;0,IF(F2097&lt;&gt;0,F2097/C2097*100,""),"")</f>
        <v>99.910775100401608</v>
      </c>
      <c r="J2097" s="126">
        <f t="shared" si="562"/>
        <v>99.910775100401608</v>
      </c>
    </row>
    <row r="2098" spans="1:10" s="7" customFormat="1" ht="6" customHeight="1">
      <c r="A2098" s="41"/>
      <c r="B2098" s="42"/>
      <c r="C2098" s="126"/>
      <c r="D2098" s="126"/>
      <c r="E2098" s="126"/>
      <c r="F2098" s="126"/>
      <c r="G2098" s="126"/>
      <c r="H2098" s="126"/>
      <c r="I2098" s="126" t="str">
        <f t="shared" si="563"/>
        <v/>
      </c>
      <c r="J2098" s="126" t="str">
        <f t="shared" si="562"/>
        <v/>
      </c>
    </row>
    <row r="2099" spans="1:10" s="11" customFormat="1" ht="12.75">
      <c r="A2099" s="47" t="s">
        <v>429</v>
      </c>
      <c r="B2099" s="50" t="s">
        <v>242</v>
      </c>
      <c r="C2099" s="141">
        <f>SUM(C2101:C2104)</f>
        <v>9085287</v>
      </c>
      <c r="D2099" s="141">
        <f>SUM(D2101:D2104)</f>
        <v>0</v>
      </c>
      <c r="E2099" s="141">
        <f t="shared" ref="E2099:E2104" si="564">SUM(C2099:D2099)</f>
        <v>9085287</v>
      </c>
      <c r="F2099" s="141">
        <f>SUM(F2101:F2104)</f>
        <v>9023010.1700000018</v>
      </c>
      <c r="G2099" s="141">
        <f>SUM(G2101:G2104)</f>
        <v>0</v>
      </c>
      <c r="H2099" s="141">
        <f t="shared" ref="H2099:H2104" si="565">SUM(F2099:G2099)</f>
        <v>9023010.1700000018</v>
      </c>
      <c r="I2099" s="141">
        <f t="shared" si="563"/>
        <v>99.314530955378757</v>
      </c>
      <c r="J2099" s="141">
        <f t="shared" si="562"/>
        <v>99.314530955378757</v>
      </c>
    </row>
    <row r="2100" spans="1:10" s="3" customFormat="1" hidden="1">
      <c r="A2100" s="54" t="s">
        <v>244</v>
      </c>
      <c r="B2100" s="53"/>
      <c r="C2100" s="246">
        <f>SUM(C2101:C2103)</f>
        <v>9085287</v>
      </c>
      <c r="D2100" s="133">
        <f>SUM(D2101:D2101)</f>
        <v>0</v>
      </c>
      <c r="E2100" s="246">
        <f t="shared" si="564"/>
        <v>9085287</v>
      </c>
      <c r="F2100" s="246">
        <f>SUM(F2101:F2103)</f>
        <v>9023010.1700000018</v>
      </c>
      <c r="G2100" s="133">
        <f>SUM(G2101:G2101)</f>
        <v>0</v>
      </c>
      <c r="H2100" s="246">
        <f t="shared" si="565"/>
        <v>9023010.1700000018</v>
      </c>
      <c r="I2100" s="246">
        <f t="shared" si="563"/>
        <v>99.314530955378757</v>
      </c>
      <c r="J2100" s="246">
        <f t="shared" si="562"/>
        <v>99.314530955378757</v>
      </c>
    </row>
    <row r="2101" spans="1:10" s="7" customFormat="1">
      <c r="A2101" s="41" t="s">
        <v>167</v>
      </c>
      <c r="B2101" s="42" t="s">
        <v>387</v>
      </c>
      <c r="C2101" s="130">
        <v>9075320</v>
      </c>
      <c r="D2101" s="126"/>
      <c r="E2101" s="130">
        <f t="shared" si="564"/>
        <v>9075320</v>
      </c>
      <c r="F2101" s="132">
        <v>9013045.0600000005</v>
      </c>
      <c r="G2101" s="126"/>
      <c r="H2101" s="130">
        <f t="shared" si="565"/>
        <v>9013045.0600000005</v>
      </c>
      <c r="I2101" s="130">
        <f t="shared" si="563"/>
        <v>99.313798962460837</v>
      </c>
      <c r="J2101" s="130">
        <f t="shared" si="562"/>
        <v>99.313798962460837</v>
      </c>
    </row>
    <row r="2102" spans="1:10" s="7" customFormat="1">
      <c r="A2102" s="41" t="s">
        <v>902</v>
      </c>
      <c r="B2102" s="34" t="s">
        <v>893</v>
      </c>
      <c r="C2102" s="124">
        <v>1967</v>
      </c>
      <c r="D2102" s="126"/>
      <c r="E2102" s="130">
        <f t="shared" si="564"/>
        <v>1967</v>
      </c>
      <c r="F2102" s="129">
        <v>1966.38</v>
      </c>
      <c r="G2102" s="126"/>
      <c r="H2102" s="130">
        <f t="shared" si="565"/>
        <v>1966.38</v>
      </c>
      <c r="I2102" s="130">
        <f t="shared" si="563"/>
        <v>99.968479918657863</v>
      </c>
      <c r="J2102" s="130">
        <f t="shared" si="562"/>
        <v>99.968479918657863</v>
      </c>
    </row>
    <row r="2103" spans="1:10" s="7" customFormat="1">
      <c r="A2103" s="41" t="s">
        <v>619</v>
      </c>
      <c r="B2103" s="34" t="s">
        <v>618</v>
      </c>
      <c r="C2103" s="124">
        <v>8000</v>
      </c>
      <c r="D2103" s="126"/>
      <c r="E2103" s="130">
        <f t="shared" si="564"/>
        <v>8000</v>
      </c>
      <c r="F2103" s="129">
        <v>7998.73</v>
      </c>
      <c r="G2103" s="126"/>
      <c r="H2103" s="130">
        <f t="shared" si="565"/>
        <v>7998.73</v>
      </c>
      <c r="I2103" s="130">
        <f t="shared" si="563"/>
        <v>99.984124999999992</v>
      </c>
      <c r="J2103" s="130">
        <f t="shared" si="562"/>
        <v>99.984124999999992</v>
      </c>
    </row>
    <row r="2104" spans="1:10" s="7" customFormat="1" hidden="1">
      <c r="A2104" s="41" t="s">
        <v>3</v>
      </c>
      <c r="B2104" s="34" t="s">
        <v>124</v>
      </c>
      <c r="C2104" s="126"/>
      <c r="D2104" s="126"/>
      <c r="E2104" s="126">
        <f t="shared" si="564"/>
        <v>0</v>
      </c>
      <c r="F2104" s="126"/>
      <c r="G2104" s="126"/>
      <c r="H2104" s="126">
        <f t="shared" si="565"/>
        <v>0</v>
      </c>
      <c r="I2104" s="130" t="str">
        <f t="shared" si="563"/>
        <v/>
      </c>
      <c r="J2104" s="130" t="str">
        <f t="shared" si="562"/>
        <v/>
      </c>
    </row>
    <row r="2105" spans="1:10" s="7" customFormat="1" ht="6" customHeight="1">
      <c r="A2105" s="41"/>
      <c r="B2105" s="42"/>
      <c r="C2105" s="129"/>
      <c r="D2105" s="126"/>
      <c r="E2105" s="126"/>
      <c r="F2105" s="129"/>
      <c r="G2105" s="126"/>
      <c r="H2105" s="126"/>
      <c r="I2105" s="126" t="str">
        <f t="shared" si="563"/>
        <v/>
      </c>
      <c r="J2105" s="126" t="str">
        <f t="shared" si="562"/>
        <v/>
      </c>
    </row>
    <row r="2106" spans="1:10" s="7" customFormat="1" ht="12.75">
      <c r="A2106" s="47" t="s">
        <v>418</v>
      </c>
      <c r="B2106" s="50" t="s">
        <v>242</v>
      </c>
      <c r="C2106" s="141">
        <f>SUM(C2108:C2110)</f>
        <v>5713149</v>
      </c>
      <c r="D2106" s="141">
        <f>SUM(D2108:D2110)</f>
        <v>0</v>
      </c>
      <c r="E2106" s="141">
        <f>SUM(C2106:D2106)</f>
        <v>5713149</v>
      </c>
      <c r="F2106" s="141">
        <f>SUM(F2108:F2110)</f>
        <v>5660051.1100000003</v>
      </c>
      <c r="G2106" s="141">
        <f>SUM(G2108:G2110)</f>
        <v>0</v>
      </c>
      <c r="H2106" s="141">
        <f>SUM(F2106:G2106)</f>
        <v>5660051.1100000003</v>
      </c>
      <c r="I2106" s="141">
        <f t="shared" si="563"/>
        <v>99.070602044511716</v>
      </c>
      <c r="J2106" s="141">
        <f t="shared" si="562"/>
        <v>99.070602044511716</v>
      </c>
    </row>
    <row r="2107" spans="1:10" s="3" customFormat="1" hidden="1">
      <c r="A2107" s="54" t="s">
        <v>244</v>
      </c>
      <c r="B2107" s="53"/>
      <c r="C2107" s="133">
        <f>SUM(C2108:C2109)</f>
        <v>5713149</v>
      </c>
      <c r="D2107" s="133">
        <f>SUM(D2108)</f>
        <v>0</v>
      </c>
      <c r="E2107" s="133">
        <f>SUM(C2107:D2107)</f>
        <v>5713149</v>
      </c>
      <c r="F2107" s="133">
        <f>SUM(F2108:F2109)</f>
        <v>5660051.1100000003</v>
      </c>
      <c r="G2107" s="133">
        <f>SUM(G2108)</f>
        <v>0</v>
      </c>
      <c r="H2107" s="133">
        <f>SUM(F2107:G2107)</f>
        <v>5660051.1100000003</v>
      </c>
      <c r="I2107" s="133">
        <f t="shared" si="563"/>
        <v>99.070602044511716</v>
      </c>
      <c r="J2107" s="133">
        <f t="shared" si="562"/>
        <v>99.070602044511716</v>
      </c>
    </row>
    <row r="2108" spans="1:10" s="7" customFormat="1" ht="17.25" customHeight="1">
      <c r="A2108" s="41" t="s">
        <v>171</v>
      </c>
      <c r="B2108" s="42" t="s">
        <v>387</v>
      </c>
      <c r="C2108" s="130">
        <v>5713149</v>
      </c>
      <c r="D2108" s="126"/>
      <c r="E2108" s="146">
        <f>SUM(C2108:D2108)</f>
        <v>5713149</v>
      </c>
      <c r="F2108" s="132">
        <v>5660051.1100000003</v>
      </c>
      <c r="G2108" s="126"/>
      <c r="H2108" s="146">
        <f>SUM(F2108:G2108)</f>
        <v>5660051.1100000003</v>
      </c>
      <c r="I2108" s="146">
        <f t="shared" si="563"/>
        <v>99.070602044511716</v>
      </c>
      <c r="J2108" s="146">
        <f t="shared" si="562"/>
        <v>99.070602044511716</v>
      </c>
    </row>
    <row r="2109" spans="1:10" s="3" customFormat="1" hidden="1">
      <c r="A2109" s="173" t="s">
        <v>902</v>
      </c>
      <c r="B2109" s="175" t="s">
        <v>893</v>
      </c>
      <c r="C2109" s="126"/>
      <c r="D2109" s="126"/>
      <c r="E2109" s="146">
        <f>SUM(C2109:D2109)</f>
        <v>0</v>
      </c>
      <c r="F2109" s="126"/>
      <c r="G2109" s="126"/>
      <c r="H2109" s="146">
        <f>SUM(F2109:G2109)</f>
        <v>0</v>
      </c>
      <c r="I2109" s="146" t="str">
        <f t="shared" si="563"/>
        <v/>
      </c>
      <c r="J2109" s="146" t="str">
        <f t="shared" si="562"/>
        <v/>
      </c>
    </row>
    <row r="2110" spans="1:10" s="7" customFormat="1" hidden="1">
      <c r="A2110" s="41" t="s">
        <v>3</v>
      </c>
      <c r="B2110" s="42" t="s">
        <v>124</v>
      </c>
      <c r="C2110" s="132"/>
      <c r="D2110" s="126"/>
      <c r="E2110" s="146">
        <f>SUM(C2110:D2110)</f>
        <v>0</v>
      </c>
      <c r="F2110" s="132"/>
      <c r="G2110" s="126"/>
      <c r="H2110" s="146">
        <f>SUM(F2110:G2110)</f>
        <v>0</v>
      </c>
      <c r="I2110" s="146" t="str">
        <f t="shared" si="563"/>
        <v/>
      </c>
      <c r="J2110" s="146" t="str">
        <f t="shared" si="562"/>
        <v/>
      </c>
    </row>
    <row r="2111" spans="1:10" s="7" customFormat="1" ht="6" customHeight="1">
      <c r="A2111" s="41"/>
      <c r="B2111" s="42"/>
      <c r="C2111" s="126"/>
      <c r="D2111" s="126"/>
      <c r="E2111" s="130"/>
      <c r="F2111" s="126"/>
      <c r="G2111" s="126"/>
      <c r="H2111" s="130"/>
      <c r="I2111" s="130" t="str">
        <f t="shared" si="563"/>
        <v/>
      </c>
      <c r="J2111" s="130" t="str">
        <f t="shared" si="562"/>
        <v/>
      </c>
    </row>
    <row r="2112" spans="1:10" s="11" customFormat="1" ht="12.75">
      <c r="A2112" s="47" t="s">
        <v>175</v>
      </c>
      <c r="B2112" s="50" t="s">
        <v>242</v>
      </c>
      <c r="C2112" s="127">
        <f>SUM(C2114:C2119)</f>
        <v>17447881</v>
      </c>
      <c r="D2112" s="134">
        <f>SUM(D2114:D2118)</f>
        <v>0</v>
      </c>
      <c r="E2112" s="127">
        <f>SUM(C2112:D2112)</f>
        <v>17447881</v>
      </c>
      <c r="F2112" s="127">
        <f>SUM(F2114:F2119)</f>
        <v>17330475.630000003</v>
      </c>
      <c r="G2112" s="134">
        <f>SUM(G2114:G2118)</f>
        <v>0</v>
      </c>
      <c r="H2112" s="127">
        <f>SUM(F2112:G2112)</f>
        <v>17330475.630000003</v>
      </c>
      <c r="I2112" s="127">
        <f t="shared" si="563"/>
        <v>99.327108145682573</v>
      </c>
      <c r="J2112" s="127">
        <f t="shared" si="562"/>
        <v>99.327108145682573</v>
      </c>
    </row>
    <row r="2113" spans="1:10" s="11" customFormat="1" hidden="1">
      <c r="A2113" s="36" t="s">
        <v>244</v>
      </c>
      <c r="B2113" s="56"/>
      <c r="C2113" s="126">
        <f>SUM(C2114:C2118)</f>
        <v>17447881</v>
      </c>
      <c r="D2113" s="140"/>
      <c r="E2113" s="126">
        <f>SUM(C2113:D2113)</f>
        <v>17447881</v>
      </c>
      <c r="F2113" s="126">
        <f>SUM(F2114:F2118)</f>
        <v>17330475.630000003</v>
      </c>
      <c r="G2113" s="140"/>
      <c r="H2113" s="126">
        <f>SUM(F2113:G2113)</f>
        <v>17330475.630000003</v>
      </c>
      <c r="I2113" s="126">
        <f t="shared" si="563"/>
        <v>99.327108145682573</v>
      </c>
      <c r="J2113" s="126">
        <f t="shared" si="562"/>
        <v>99.327108145682573</v>
      </c>
    </row>
    <row r="2114" spans="1:10" s="3" customFormat="1">
      <c r="A2114" s="41" t="s">
        <v>171</v>
      </c>
      <c r="B2114" s="42" t="s">
        <v>387</v>
      </c>
      <c r="C2114" s="126">
        <v>15686631</v>
      </c>
      <c r="D2114" s="126"/>
      <c r="E2114" s="126">
        <f t="shared" ref="E2114:E2119" si="566">SUM(C2114:D2114)</f>
        <v>15686631</v>
      </c>
      <c r="F2114" s="126">
        <v>15675820.07</v>
      </c>
      <c r="G2114" s="126"/>
      <c r="H2114" s="126">
        <f t="shared" ref="H2114:H2130" si="567">SUM(F2114:G2114)</f>
        <v>15675820.07</v>
      </c>
      <c r="I2114" s="126">
        <f t="shared" si="563"/>
        <v>99.931081887500255</v>
      </c>
      <c r="J2114" s="126">
        <f t="shared" si="562"/>
        <v>99.931081887500255</v>
      </c>
    </row>
    <row r="2115" spans="1:10" s="3" customFormat="1">
      <c r="A2115" s="41" t="s">
        <v>8</v>
      </c>
      <c r="B2115" s="34" t="s">
        <v>7</v>
      </c>
      <c r="C2115" s="124">
        <v>47085</v>
      </c>
      <c r="D2115" s="126"/>
      <c r="E2115" s="126">
        <f t="shared" si="566"/>
        <v>47085</v>
      </c>
      <c r="F2115" s="126">
        <v>47084.959999999999</v>
      </c>
      <c r="G2115" s="126"/>
      <c r="H2115" s="126">
        <f t="shared" si="567"/>
        <v>47084.959999999999</v>
      </c>
      <c r="I2115" s="126">
        <f t="shared" si="563"/>
        <v>99.999915047254959</v>
      </c>
      <c r="J2115" s="126">
        <f t="shared" si="562"/>
        <v>99.999915047254959</v>
      </c>
    </row>
    <row r="2116" spans="1:10" s="3" customFormat="1">
      <c r="A2116" s="41" t="s">
        <v>788</v>
      </c>
      <c r="B2116" s="34" t="s">
        <v>615</v>
      </c>
      <c r="C2116" s="124">
        <v>1159943</v>
      </c>
      <c r="D2116" s="126"/>
      <c r="E2116" s="126">
        <f t="shared" si="566"/>
        <v>1159943</v>
      </c>
      <c r="F2116" s="126">
        <v>1061956.3700000001</v>
      </c>
      <c r="G2116" s="126"/>
      <c r="H2116" s="126">
        <f t="shared" si="567"/>
        <v>1061956.3700000001</v>
      </c>
      <c r="I2116" s="126">
        <f t="shared" si="563"/>
        <v>91.55246162958008</v>
      </c>
      <c r="J2116" s="126">
        <f t="shared" si="562"/>
        <v>91.55246162958008</v>
      </c>
    </row>
    <row r="2117" spans="1:10" s="3" customFormat="1">
      <c r="A2117" s="41" t="s">
        <v>902</v>
      </c>
      <c r="B2117" s="34" t="s">
        <v>893</v>
      </c>
      <c r="C2117" s="124">
        <v>250050</v>
      </c>
      <c r="D2117" s="126"/>
      <c r="E2117" s="126">
        <f t="shared" si="566"/>
        <v>250050</v>
      </c>
      <c r="F2117" s="126">
        <v>241558</v>
      </c>
      <c r="G2117" s="126"/>
      <c r="H2117" s="126">
        <f t="shared" si="567"/>
        <v>241558</v>
      </c>
      <c r="I2117" s="126">
        <f t="shared" si="563"/>
        <v>96.603879224155165</v>
      </c>
      <c r="J2117" s="126">
        <f t="shared" si="562"/>
        <v>96.603879224155165</v>
      </c>
    </row>
    <row r="2118" spans="1:10" s="3" customFormat="1">
      <c r="A2118" s="41" t="s">
        <v>619</v>
      </c>
      <c r="B2118" s="34" t="s">
        <v>618</v>
      </c>
      <c r="C2118" s="124">
        <v>304172</v>
      </c>
      <c r="D2118" s="126"/>
      <c r="E2118" s="126">
        <f t="shared" si="566"/>
        <v>304172</v>
      </c>
      <c r="F2118" s="126">
        <v>304056.23</v>
      </c>
      <c r="G2118" s="126"/>
      <c r="H2118" s="126">
        <f t="shared" si="567"/>
        <v>304056.23</v>
      </c>
      <c r="I2118" s="126">
        <f t="shared" si="563"/>
        <v>99.961939297502724</v>
      </c>
      <c r="J2118" s="126">
        <f t="shared" si="562"/>
        <v>99.961939297502724</v>
      </c>
    </row>
    <row r="2119" spans="1:10" s="3" customFormat="1" ht="12.75" hidden="1" customHeight="1">
      <c r="A2119" s="41" t="s">
        <v>763</v>
      </c>
      <c r="B2119" s="34" t="s">
        <v>124</v>
      </c>
      <c r="C2119" s="124"/>
      <c r="D2119" s="126"/>
      <c r="E2119" s="126">
        <f t="shared" si="566"/>
        <v>0</v>
      </c>
      <c r="F2119" s="126"/>
      <c r="G2119" s="126"/>
      <c r="H2119" s="126">
        <f>SUM(F2119:G2119)</f>
        <v>0</v>
      </c>
      <c r="I2119" s="126" t="str">
        <f t="shared" si="563"/>
        <v/>
      </c>
      <c r="J2119" s="126" t="str">
        <f t="shared" si="562"/>
        <v/>
      </c>
    </row>
    <row r="2120" spans="1:10" s="3" customFormat="1" ht="6" customHeight="1">
      <c r="A2120" s="59"/>
      <c r="B2120" s="42"/>
      <c r="C2120" s="126"/>
      <c r="D2120" s="126"/>
      <c r="E2120" s="126">
        <f t="shared" ref="E2120:E2125" si="568">SUM(C2120:D2120)</f>
        <v>0</v>
      </c>
      <c r="F2120" s="126"/>
      <c r="G2120" s="126"/>
      <c r="H2120" s="126">
        <f t="shared" si="567"/>
        <v>0</v>
      </c>
      <c r="I2120" s="126" t="str">
        <f t="shared" si="563"/>
        <v/>
      </c>
      <c r="J2120" s="126" t="str">
        <f t="shared" si="562"/>
        <v/>
      </c>
    </row>
    <row r="2121" spans="1:10" s="11" customFormat="1" ht="15.75" customHeight="1">
      <c r="A2121" s="47" t="s">
        <v>195</v>
      </c>
      <c r="B2121" s="50" t="s">
        <v>242</v>
      </c>
      <c r="C2121" s="123">
        <f>SUM(C2123:C2124)</f>
        <v>2183384</v>
      </c>
      <c r="D2121" s="123">
        <f>SUM(D2123:D2124)</f>
        <v>0</v>
      </c>
      <c r="E2121" s="123">
        <f t="shared" si="568"/>
        <v>2183384</v>
      </c>
      <c r="F2121" s="123">
        <f>SUM(F2123:F2124)</f>
        <v>2183379.0299999998</v>
      </c>
      <c r="G2121" s="123">
        <f>SUM(G2123:G2124)</f>
        <v>0</v>
      </c>
      <c r="H2121" s="123">
        <f t="shared" si="567"/>
        <v>2183379.0299999998</v>
      </c>
      <c r="I2121" s="123">
        <f t="shared" si="563"/>
        <v>99.999772371694576</v>
      </c>
      <c r="J2121" s="123">
        <f t="shared" si="562"/>
        <v>99.999772371694576</v>
      </c>
    </row>
    <row r="2122" spans="1:10" s="11" customFormat="1" hidden="1">
      <c r="A2122" s="36" t="s">
        <v>244</v>
      </c>
      <c r="B2122" s="111"/>
      <c r="C2122" s="256">
        <f>SUM(C2123:C2124)</f>
        <v>2183384</v>
      </c>
      <c r="D2122" s="293"/>
      <c r="E2122" s="126">
        <f t="shared" si="568"/>
        <v>2183384</v>
      </c>
      <c r="F2122" s="256">
        <f>SUM(F2123:F2124)</f>
        <v>2183379.0299999998</v>
      </c>
      <c r="G2122" s="293"/>
      <c r="H2122" s="126">
        <f t="shared" si="567"/>
        <v>2183379.0299999998</v>
      </c>
      <c r="I2122" s="126">
        <f t="shared" si="563"/>
        <v>99.999772371694576</v>
      </c>
      <c r="J2122" s="126">
        <f t="shared" si="562"/>
        <v>99.999772371694576</v>
      </c>
    </row>
    <row r="2123" spans="1:10" s="3" customFormat="1">
      <c r="A2123" s="41" t="s">
        <v>171</v>
      </c>
      <c r="B2123" s="42" t="s">
        <v>387</v>
      </c>
      <c r="C2123" s="126">
        <v>2160384</v>
      </c>
      <c r="D2123" s="126"/>
      <c r="E2123" s="126">
        <f t="shared" si="568"/>
        <v>2160384</v>
      </c>
      <c r="F2123" s="126">
        <v>2160379.0299999998</v>
      </c>
      <c r="G2123" s="126"/>
      <c r="H2123" s="126">
        <f t="shared" si="567"/>
        <v>2160379.0299999998</v>
      </c>
      <c r="I2123" s="126">
        <f t="shared" si="563"/>
        <v>99.99976994830547</v>
      </c>
      <c r="J2123" s="126">
        <f t="shared" si="562"/>
        <v>99.99976994830547</v>
      </c>
    </row>
    <row r="2124" spans="1:10" s="3" customFormat="1">
      <c r="A2124" s="41" t="s">
        <v>619</v>
      </c>
      <c r="B2124" s="34" t="s">
        <v>618</v>
      </c>
      <c r="C2124" s="124">
        <v>23000</v>
      </c>
      <c r="D2124" s="126"/>
      <c r="E2124" s="130">
        <f t="shared" si="568"/>
        <v>23000</v>
      </c>
      <c r="F2124" s="126">
        <v>23000</v>
      </c>
      <c r="G2124" s="126"/>
      <c r="H2124" s="126">
        <f t="shared" si="567"/>
        <v>23000</v>
      </c>
      <c r="I2124" s="130">
        <f t="shared" si="563"/>
        <v>100</v>
      </c>
      <c r="J2124" s="130">
        <f t="shared" si="562"/>
        <v>100</v>
      </c>
    </row>
    <row r="2125" spans="1:10" s="3" customFormat="1" ht="6" customHeight="1">
      <c r="A2125" s="314"/>
      <c r="B2125" s="245"/>
      <c r="C2125" s="223"/>
      <c r="D2125" s="223"/>
      <c r="E2125" s="223">
        <f t="shared" si="568"/>
        <v>0</v>
      </c>
      <c r="F2125" s="223"/>
      <c r="G2125" s="223"/>
      <c r="H2125" s="223">
        <f t="shared" si="567"/>
        <v>0</v>
      </c>
      <c r="I2125" s="223" t="str">
        <f t="shared" si="563"/>
        <v/>
      </c>
      <c r="J2125" s="223" t="str">
        <f t="shared" si="562"/>
        <v/>
      </c>
    </row>
    <row r="2126" spans="1:10" s="11" customFormat="1" ht="17.25" customHeight="1">
      <c r="A2126" s="47" t="s">
        <v>196</v>
      </c>
      <c r="B2126" s="50" t="s">
        <v>242</v>
      </c>
      <c r="C2126" s="123">
        <f>SUM(C2128:C2130)</f>
        <v>3425809.88</v>
      </c>
      <c r="D2126" s="247">
        <f>SUM(D2128:D2129)</f>
        <v>0</v>
      </c>
      <c r="E2126" s="123">
        <f t="shared" ref="E2126:E2136" si="569">SUM(C2126:D2126)</f>
        <v>3425809.88</v>
      </c>
      <c r="F2126" s="123">
        <f>SUM(F2128:F2130)</f>
        <v>3284834.7199999997</v>
      </c>
      <c r="G2126" s="247">
        <f>SUM(G2128:G2129)</f>
        <v>0</v>
      </c>
      <c r="H2126" s="123">
        <f t="shared" si="567"/>
        <v>3284834.7199999997</v>
      </c>
      <c r="I2126" s="123">
        <f t="shared" si="563"/>
        <v>95.884909993896088</v>
      </c>
      <c r="J2126" s="123">
        <f t="shared" si="562"/>
        <v>95.884909993896088</v>
      </c>
    </row>
    <row r="2127" spans="1:10" s="7" customFormat="1" hidden="1">
      <c r="A2127" s="39" t="s">
        <v>244</v>
      </c>
      <c r="B2127" s="40"/>
      <c r="C2127" s="130">
        <f>SUM(C2128:C2130)</f>
        <v>3425809.88</v>
      </c>
      <c r="D2127" s="133"/>
      <c r="E2127" s="130">
        <f t="shared" si="569"/>
        <v>3425809.88</v>
      </c>
      <c r="F2127" s="130">
        <f>SUM(F2128:F2130)</f>
        <v>3284834.7199999997</v>
      </c>
      <c r="G2127" s="133"/>
      <c r="H2127" s="130">
        <f t="shared" si="567"/>
        <v>3284834.7199999997</v>
      </c>
      <c r="I2127" s="130">
        <f t="shared" si="563"/>
        <v>95.884909993896088</v>
      </c>
      <c r="J2127" s="130">
        <f t="shared" si="562"/>
        <v>95.884909993896088</v>
      </c>
    </row>
    <row r="2128" spans="1:10" s="3" customFormat="1" ht="12" customHeight="1">
      <c r="A2128" s="41" t="s">
        <v>167</v>
      </c>
      <c r="B2128" s="42" t="s">
        <v>387</v>
      </c>
      <c r="C2128" s="126">
        <v>3004590</v>
      </c>
      <c r="D2128" s="126"/>
      <c r="E2128" s="130">
        <f t="shared" si="569"/>
        <v>3004590</v>
      </c>
      <c r="F2128" s="126">
        <v>2927282.77</v>
      </c>
      <c r="G2128" s="126"/>
      <c r="H2128" s="130">
        <f t="shared" si="567"/>
        <v>2927282.77</v>
      </c>
      <c r="I2128" s="130">
        <f t="shared" si="563"/>
        <v>97.427028978995466</v>
      </c>
      <c r="J2128" s="130">
        <f t="shared" si="562"/>
        <v>97.427028978995466</v>
      </c>
    </row>
    <row r="2129" spans="1:10" s="3" customFormat="1" ht="24" customHeight="1">
      <c r="A2129" s="41" t="s">
        <v>789</v>
      </c>
      <c r="B2129" s="42" t="s">
        <v>616</v>
      </c>
      <c r="C2129" s="126">
        <v>369112</v>
      </c>
      <c r="D2129" s="126"/>
      <c r="E2129" s="130">
        <f t="shared" si="569"/>
        <v>369112</v>
      </c>
      <c r="F2129" s="126">
        <v>305444.07</v>
      </c>
      <c r="G2129" s="126"/>
      <c r="H2129" s="130">
        <f t="shared" si="567"/>
        <v>305444.07</v>
      </c>
      <c r="I2129" s="130">
        <f t="shared" si="563"/>
        <v>82.751053880664955</v>
      </c>
      <c r="J2129" s="130">
        <f t="shared" si="562"/>
        <v>82.751053880664955</v>
      </c>
    </row>
    <row r="2130" spans="1:10" s="3" customFormat="1" ht="12" customHeight="1">
      <c r="A2130" s="41" t="s">
        <v>902</v>
      </c>
      <c r="B2130" s="42" t="s">
        <v>893</v>
      </c>
      <c r="C2130" s="126">
        <v>52107.88</v>
      </c>
      <c r="D2130" s="126"/>
      <c r="E2130" s="130">
        <f t="shared" si="569"/>
        <v>52107.88</v>
      </c>
      <c r="F2130" s="126">
        <v>52107.88</v>
      </c>
      <c r="G2130" s="126"/>
      <c r="H2130" s="130">
        <f t="shared" si="567"/>
        <v>52107.88</v>
      </c>
      <c r="I2130" s="130">
        <f t="shared" si="563"/>
        <v>100</v>
      </c>
      <c r="J2130" s="130">
        <f t="shared" si="562"/>
        <v>100</v>
      </c>
    </row>
    <row r="2131" spans="1:10" s="3" customFormat="1" ht="6" customHeight="1">
      <c r="A2131" s="41"/>
      <c r="B2131" s="42"/>
      <c r="C2131" s="130"/>
      <c r="D2131" s="130"/>
      <c r="E2131" s="130">
        <f t="shared" si="569"/>
        <v>0</v>
      </c>
      <c r="F2131" s="130"/>
      <c r="G2131" s="130"/>
      <c r="H2131" s="130">
        <f t="shared" ref="H2131:H2136" si="570">SUM(F2131:G2131)</f>
        <v>0</v>
      </c>
      <c r="I2131" s="130" t="str">
        <f t="shared" si="563"/>
        <v/>
      </c>
      <c r="J2131" s="130" t="str">
        <f t="shared" si="562"/>
        <v/>
      </c>
    </row>
    <row r="2132" spans="1:10" s="11" customFormat="1" ht="25.5">
      <c r="A2132" s="47" t="s">
        <v>431</v>
      </c>
      <c r="B2132" s="50" t="s">
        <v>242</v>
      </c>
      <c r="C2132" s="123">
        <f>SUM(C2134:C2135)</f>
        <v>11891761.790000001</v>
      </c>
      <c r="D2132" s="123">
        <f>SUM(D2134:D2135)</f>
        <v>0</v>
      </c>
      <c r="E2132" s="123">
        <f t="shared" si="569"/>
        <v>11891761.790000001</v>
      </c>
      <c r="F2132" s="123">
        <f>SUM(F2134:F2135)</f>
        <v>11669790.340000002</v>
      </c>
      <c r="G2132" s="123">
        <f>SUM(G2134:G2135)</f>
        <v>0</v>
      </c>
      <c r="H2132" s="123">
        <f t="shared" si="570"/>
        <v>11669790.340000002</v>
      </c>
      <c r="I2132" s="123">
        <f t="shared" si="563"/>
        <v>98.133401476418243</v>
      </c>
      <c r="J2132" s="123">
        <f t="shared" si="562"/>
        <v>98.133401476418243</v>
      </c>
    </row>
    <row r="2133" spans="1:10" s="3" customFormat="1" hidden="1">
      <c r="A2133" s="36" t="s">
        <v>244</v>
      </c>
      <c r="B2133" s="34"/>
      <c r="C2133" s="126">
        <f>SUM(C2134:C2135)</f>
        <v>11891761.790000001</v>
      </c>
      <c r="D2133" s="126">
        <f>SUM(D2134)</f>
        <v>0</v>
      </c>
      <c r="E2133" s="126">
        <f t="shared" si="569"/>
        <v>11891761.790000001</v>
      </c>
      <c r="F2133" s="126">
        <f>SUM(F2134:F2135)</f>
        <v>11669790.340000002</v>
      </c>
      <c r="G2133" s="126">
        <f>SUM(G2134)</f>
        <v>0</v>
      </c>
      <c r="H2133" s="126">
        <f t="shared" si="570"/>
        <v>11669790.340000002</v>
      </c>
      <c r="I2133" s="126">
        <f t="shared" si="563"/>
        <v>98.133401476418243</v>
      </c>
      <c r="J2133" s="126">
        <f t="shared" si="562"/>
        <v>98.133401476418243</v>
      </c>
    </row>
    <row r="2134" spans="1:10" s="3" customFormat="1">
      <c r="A2134" s="41" t="s">
        <v>167</v>
      </c>
      <c r="B2134" s="42" t="s">
        <v>387</v>
      </c>
      <c r="C2134" s="126">
        <v>11574621.16</v>
      </c>
      <c r="D2134" s="126"/>
      <c r="E2134" s="126">
        <f t="shared" si="569"/>
        <v>11574621.16</v>
      </c>
      <c r="F2134" s="126">
        <v>11352649.710000001</v>
      </c>
      <c r="G2134" s="126"/>
      <c r="H2134" s="126">
        <f t="shared" si="570"/>
        <v>11352649.710000001</v>
      </c>
      <c r="I2134" s="126">
        <f t="shared" si="563"/>
        <v>98.082257320290566</v>
      </c>
      <c r="J2134" s="126">
        <f t="shared" si="562"/>
        <v>98.082257320290566</v>
      </c>
    </row>
    <row r="2135" spans="1:10" s="3" customFormat="1">
      <c r="A2135" s="41" t="s">
        <v>902</v>
      </c>
      <c r="B2135" s="42" t="s">
        <v>893</v>
      </c>
      <c r="C2135" s="126">
        <v>317140.63</v>
      </c>
      <c r="D2135" s="126"/>
      <c r="E2135" s="126">
        <f t="shared" si="569"/>
        <v>317140.63</v>
      </c>
      <c r="F2135" s="126">
        <v>317140.63</v>
      </c>
      <c r="G2135" s="126"/>
      <c r="H2135" s="126">
        <f t="shared" si="570"/>
        <v>317140.63</v>
      </c>
      <c r="I2135" s="126">
        <f t="shared" si="563"/>
        <v>100</v>
      </c>
      <c r="J2135" s="126">
        <f t="shared" si="562"/>
        <v>100</v>
      </c>
    </row>
    <row r="2136" spans="1:10" s="3" customFormat="1" ht="6" customHeight="1">
      <c r="A2136" s="41"/>
      <c r="B2136" s="42"/>
      <c r="C2136" s="126"/>
      <c r="D2136" s="126"/>
      <c r="E2136" s="126">
        <f t="shared" si="569"/>
        <v>0</v>
      </c>
      <c r="F2136" s="126"/>
      <c r="G2136" s="126"/>
      <c r="H2136" s="126">
        <f t="shared" si="570"/>
        <v>0</v>
      </c>
      <c r="I2136" s="126" t="str">
        <f t="shared" si="563"/>
        <v/>
      </c>
      <c r="J2136" s="126" t="str">
        <f t="shared" si="562"/>
        <v/>
      </c>
    </row>
    <row r="2137" spans="1:10" s="11" customFormat="1" ht="12.75">
      <c r="A2137" s="47" t="s">
        <v>310</v>
      </c>
      <c r="B2137" s="50" t="s">
        <v>242</v>
      </c>
      <c r="C2137" s="134">
        <f>SUM(C2139:C2139)</f>
        <v>4812600</v>
      </c>
      <c r="D2137" s="134">
        <f>SUM(D2139)</f>
        <v>0</v>
      </c>
      <c r="E2137" s="134">
        <f t="shared" ref="E2137:E2142" si="571">SUM(C2137:D2137)</f>
        <v>4812600</v>
      </c>
      <c r="F2137" s="134">
        <f>SUM(F2139:F2139)</f>
        <v>4667553.3899999997</v>
      </c>
      <c r="G2137" s="134">
        <f>SUM(G2139)</f>
        <v>0</v>
      </c>
      <c r="H2137" s="134">
        <f t="shared" ref="H2137:H2142" si="572">SUM(F2137:G2137)</f>
        <v>4667553.3899999997</v>
      </c>
      <c r="I2137" s="134">
        <f t="shared" si="563"/>
        <v>96.986107093878559</v>
      </c>
      <c r="J2137" s="134">
        <f t="shared" si="562"/>
        <v>96.986107093878559</v>
      </c>
    </row>
    <row r="2138" spans="1:10" s="11" customFormat="1" hidden="1">
      <c r="A2138" s="54" t="s">
        <v>244</v>
      </c>
      <c r="B2138" s="56"/>
      <c r="C2138" s="147">
        <f>SUM(C2139:C2139)</f>
        <v>4812600</v>
      </c>
      <c r="D2138" s="148"/>
      <c r="E2138" s="132">
        <f t="shared" si="571"/>
        <v>4812600</v>
      </c>
      <c r="F2138" s="147">
        <f>SUM(F2139:F2139)</f>
        <v>4667553.3899999997</v>
      </c>
      <c r="G2138" s="148"/>
      <c r="H2138" s="132">
        <f t="shared" si="572"/>
        <v>4667553.3899999997</v>
      </c>
      <c r="I2138" s="132">
        <f t="shared" si="563"/>
        <v>96.986107093878559</v>
      </c>
      <c r="J2138" s="132">
        <f t="shared" si="562"/>
        <v>96.986107093878559</v>
      </c>
    </row>
    <row r="2139" spans="1:10" s="3" customFormat="1">
      <c r="A2139" s="41" t="s">
        <v>171</v>
      </c>
      <c r="B2139" s="42" t="s">
        <v>387</v>
      </c>
      <c r="C2139" s="130">
        <v>4812600</v>
      </c>
      <c r="D2139" s="132"/>
      <c r="E2139" s="132">
        <f t="shared" si="571"/>
        <v>4812600</v>
      </c>
      <c r="F2139" s="132">
        <v>4667553.3899999997</v>
      </c>
      <c r="G2139" s="132"/>
      <c r="H2139" s="132">
        <f t="shared" si="572"/>
        <v>4667553.3899999997</v>
      </c>
      <c r="I2139" s="132">
        <f t="shared" si="563"/>
        <v>96.986107093878559</v>
      </c>
      <c r="J2139" s="132">
        <f t="shared" si="562"/>
        <v>96.986107093878559</v>
      </c>
    </row>
    <row r="2140" spans="1:10" s="3" customFormat="1" ht="6" customHeight="1">
      <c r="A2140" s="41"/>
      <c r="B2140" s="42"/>
      <c r="C2140" s="126"/>
      <c r="D2140" s="126"/>
      <c r="E2140" s="126">
        <f t="shared" si="571"/>
        <v>0</v>
      </c>
      <c r="F2140" s="126"/>
      <c r="G2140" s="126"/>
      <c r="H2140" s="126">
        <f t="shared" si="572"/>
        <v>0</v>
      </c>
      <c r="I2140" s="126" t="str">
        <f t="shared" si="563"/>
        <v/>
      </c>
      <c r="J2140" s="126" t="str">
        <f t="shared" si="562"/>
        <v/>
      </c>
    </row>
    <row r="2141" spans="1:10" s="11" customFormat="1" ht="12.75">
      <c r="A2141" s="47" t="s">
        <v>153</v>
      </c>
      <c r="B2141" s="50" t="s">
        <v>242</v>
      </c>
      <c r="C2141" s="123">
        <f>SUM(C2143:C2145)</f>
        <v>9117421.9800000004</v>
      </c>
      <c r="D2141" s="123">
        <f>SUM(D2143)</f>
        <v>0</v>
      </c>
      <c r="E2141" s="123">
        <f t="shared" si="571"/>
        <v>9117421.9800000004</v>
      </c>
      <c r="F2141" s="123">
        <f>SUM(F2143:F2145)</f>
        <v>8703419.3800000008</v>
      </c>
      <c r="G2141" s="123">
        <f>SUM(G2143)</f>
        <v>0</v>
      </c>
      <c r="H2141" s="123">
        <f t="shared" si="572"/>
        <v>8703419.3800000008</v>
      </c>
      <c r="I2141" s="123">
        <f t="shared" si="563"/>
        <v>95.459214228450136</v>
      </c>
      <c r="J2141" s="123">
        <f t="shared" si="562"/>
        <v>95.459214228450136</v>
      </c>
    </row>
    <row r="2142" spans="1:10" s="11" customFormat="1" hidden="1">
      <c r="A2142" s="36" t="s">
        <v>244</v>
      </c>
      <c r="B2142" s="56"/>
      <c r="C2142" s="126">
        <f>SUM(C2143:C2144)</f>
        <v>9117421.9800000004</v>
      </c>
      <c r="D2142" s="125"/>
      <c r="E2142" s="126">
        <f t="shared" si="571"/>
        <v>9117421.9800000004</v>
      </c>
      <c r="F2142" s="126">
        <f>SUM(F2143:F2144)</f>
        <v>8703419.3800000008</v>
      </c>
      <c r="G2142" s="125"/>
      <c r="H2142" s="126">
        <f t="shared" si="572"/>
        <v>8703419.3800000008</v>
      </c>
      <c r="I2142" s="126">
        <f t="shared" si="563"/>
        <v>95.459214228450136</v>
      </c>
      <c r="J2142" s="126">
        <f t="shared" si="562"/>
        <v>95.459214228450136</v>
      </c>
    </row>
    <row r="2143" spans="1:10" s="3" customFormat="1">
      <c r="A2143" s="41" t="s">
        <v>167</v>
      </c>
      <c r="B2143" s="42" t="s">
        <v>387</v>
      </c>
      <c r="C2143" s="126">
        <v>7762518.71</v>
      </c>
      <c r="D2143" s="126"/>
      <c r="E2143" s="126">
        <f t="shared" ref="E2143:E2154" si="573">SUM(C2143:D2143)</f>
        <v>7762518.71</v>
      </c>
      <c r="F2143" s="126">
        <v>7348516.1100000003</v>
      </c>
      <c r="G2143" s="126"/>
      <c r="H2143" s="126">
        <f t="shared" ref="H2143:H2150" si="574">SUM(F2143:G2143)</f>
        <v>7348516.1100000003</v>
      </c>
      <c r="I2143" s="126">
        <f t="shared" si="563"/>
        <v>94.666646027317597</v>
      </c>
      <c r="J2143" s="126">
        <f t="shared" si="562"/>
        <v>94.666646027317597</v>
      </c>
    </row>
    <row r="2144" spans="1:10" s="3" customFormat="1">
      <c r="A2144" s="41" t="s">
        <v>902</v>
      </c>
      <c r="B2144" s="42" t="s">
        <v>893</v>
      </c>
      <c r="C2144" s="126">
        <v>1354903.27</v>
      </c>
      <c r="D2144" s="126"/>
      <c r="E2144" s="126">
        <f t="shared" si="573"/>
        <v>1354903.27</v>
      </c>
      <c r="F2144" s="126">
        <v>1354903.27</v>
      </c>
      <c r="G2144" s="126"/>
      <c r="H2144" s="126">
        <f t="shared" si="574"/>
        <v>1354903.27</v>
      </c>
      <c r="I2144" s="126">
        <f t="shared" si="563"/>
        <v>100</v>
      </c>
      <c r="J2144" s="126">
        <f t="shared" si="562"/>
        <v>100</v>
      </c>
    </row>
    <row r="2145" spans="1:11" s="3" customFormat="1" hidden="1">
      <c r="A2145" s="41" t="s">
        <v>763</v>
      </c>
      <c r="B2145" s="42" t="s">
        <v>124</v>
      </c>
      <c r="C2145" s="126"/>
      <c r="D2145" s="126"/>
      <c r="E2145" s="126">
        <f t="shared" si="573"/>
        <v>0</v>
      </c>
      <c r="F2145" s="126"/>
      <c r="G2145" s="126"/>
      <c r="H2145" s="126">
        <f>SUM(F2145:G2145)</f>
        <v>0</v>
      </c>
      <c r="I2145" s="126" t="str">
        <f t="shared" si="563"/>
        <v/>
      </c>
      <c r="J2145" s="126" t="str">
        <f t="shared" si="562"/>
        <v/>
      </c>
    </row>
    <row r="2146" spans="1:11" s="3" customFormat="1" ht="6" customHeight="1">
      <c r="A2146" s="41"/>
      <c r="B2146" s="42"/>
      <c r="C2146" s="149"/>
      <c r="D2146" s="149"/>
      <c r="E2146" s="149">
        <f t="shared" si="573"/>
        <v>0</v>
      </c>
      <c r="F2146" s="149"/>
      <c r="G2146" s="149"/>
      <c r="H2146" s="149">
        <f t="shared" si="574"/>
        <v>0</v>
      </c>
      <c r="I2146" s="149" t="str">
        <f t="shared" si="563"/>
        <v/>
      </c>
      <c r="J2146" s="149" t="str">
        <f t="shared" si="562"/>
        <v/>
      </c>
    </row>
    <row r="2147" spans="1:11" s="11" customFormat="1" ht="12.75">
      <c r="A2147" s="47" t="s">
        <v>168</v>
      </c>
      <c r="B2147" s="50" t="s">
        <v>242</v>
      </c>
      <c r="C2147" s="141">
        <f>SUM(C2149:C2149)</f>
        <v>8213703.2199999997</v>
      </c>
      <c r="D2147" s="141">
        <f>SUM(D2149:D2149)</f>
        <v>0</v>
      </c>
      <c r="E2147" s="141">
        <f t="shared" si="573"/>
        <v>8213703.2199999997</v>
      </c>
      <c r="F2147" s="141">
        <f>SUM(F2149:F2149)</f>
        <v>8213333.3399999999</v>
      </c>
      <c r="G2147" s="141">
        <f>SUM(G2149:G2149)</f>
        <v>0</v>
      </c>
      <c r="H2147" s="141">
        <f t="shared" si="574"/>
        <v>8213333.3399999999</v>
      </c>
      <c r="I2147" s="141">
        <f t="shared" si="563"/>
        <v>99.995496793710544</v>
      </c>
      <c r="J2147" s="141">
        <f t="shared" si="562"/>
        <v>99.995496793710544</v>
      </c>
    </row>
    <row r="2148" spans="1:11" s="11" customFormat="1" hidden="1">
      <c r="A2148" s="36" t="s">
        <v>244</v>
      </c>
      <c r="B2148" s="301"/>
      <c r="C2148" s="302">
        <f>SUM(C2149)</f>
        <v>8213703.2199999997</v>
      </c>
      <c r="D2148" s="302">
        <f>SUM(D2149:D2150)</f>
        <v>0</v>
      </c>
      <c r="E2148" s="302">
        <f t="shared" si="573"/>
        <v>8213703.2199999997</v>
      </c>
      <c r="F2148" s="302">
        <f>SUM(F2149)</f>
        <v>8213333.3399999999</v>
      </c>
      <c r="G2148" s="302">
        <f>SUM(G2149:G2150)</f>
        <v>0</v>
      </c>
      <c r="H2148" s="302">
        <f t="shared" si="574"/>
        <v>8213333.3399999999</v>
      </c>
      <c r="I2148" s="302">
        <f t="shared" si="563"/>
        <v>99.995496793710544</v>
      </c>
      <c r="J2148" s="302">
        <f t="shared" si="562"/>
        <v>99.995496793710544</v>
      </c>
    </row>
    <row r="2149" spans="1:11" s="3" customFormat="1">
      <c r="A2149" s="41" t="s">
        <v>167</v>
      </c>
      <c r="B2149" s="42" t="s">
        <v>387</v>
      </c>
      <c r="C2149" s="130">
        <v>8213703.2199999997</v>
      </c>
      <c r="D2149" s="130"/>
      <c r="E2149" s="130">
        <f t="shared" si="573"/>
        <v>8213703.2199999997</v>
      </c>
      <c r="F2149" s="130">
        <v>8213333.3399999999</v>
      </c>
      <c r="G2149" s="130"/>
      <c r="H2149" s="130">
        <f t="shared" si="574"/>
        <v>8213333.3399999999</v>
      </c>
      <c r="I2149" s="130">
        <f t="shared" si="563"/>
        <v>99.995496793710544</v>
      </c>
      <c r="J2149" s="130">
        <f t="shared" si="562"/>
        <v>99.995496793710544</v>
      </c>
    </row>
    <row r="2150" spans="1:11" s="3" customFormat="1" ht="6" customHeight="1">
      <c r="A2150" s="41"/>
      <c r="B2150" s="42"/>
      <c r="C2150" s="126"/>
      <c r="D2150" s="126"/>
      <c r="E2150" s="126">
        <f t="shared" si="573"/>
        <v>0</v>
      </c>
      <c r="F2150" s="126"/>
      <c r="G2150" s="126"/>
      <c r="H2150" s="126">
        <f t="shared" si="574"/>
        <v>0</v>
      </c>
      <c r="I2150" s="126" t="str">
        <f t="shared" si="563"/>
        <v/>
      </c>
      <c r="J2150" s="126" t="str">
        <f t="shared" si="562"/>
        <v/>
      </c>
    </row>
    <row r="2151" spans="1:11" s="3" customFormat="1" ht="12.75">
      <c r="A2151" s="47" t="s">
        <v>170</v>
      </c>
      <c r="B2151" s="50" t="s">
        <v>242</v>
      </c>
      <c r="C2151" s="247">
        <f>SUM(C2153:C2154)</f>
        <v>22227547.420000002</v>
      </c>
      <c r="D2151" s="123">
        <f>SUM(D2153)</f>
        <v>0</v>
      </c>
      <c r="E2151" s="123">
        <f t="shared" si="573"/>
        <v>22227547.420000002</v>
      </c>
      <c r="F2151" s="247">
        <f>SUM(F2153:F2154)</f>
        <v>21394285.59</v>
      </c>
      <c r="G2151" s="123">
        <f>SUM(G2153)</f>
        <v>0</v>
      </c>
      <c r="H2151" s="123">
        <f>SUM(F2151:G2151)</f>
        <v>21394285.59</v>
      </c>
      <c r="I2151" s="123">
        <f t="shared" si="563"/>
        <v>96.251220099747727</v>
      </c>
      <c r="J2151" s="123">
        <f t="shared" si="562"/>
        <v>96.251220099747727</v>
      </c>
    </row>
    <row r="2152" spans="1:11" s="3" customFormat="1" hidden="1">
      <c r="A2152" s="36" t="s">
        <v>244</v>
      </c>
      <c r="B2152" s="307"/>
      <c r="C2152" s="256">
        <f>SUM(C2153)</f>
        <v>22227547.420000002</v>
      </c>
      <c r="D2152" s="266"/>
      <c r="E2152" s="126">
        <f t="shared" si="573"/>
        <v>22227547.420000002</v>
      </c>
      <c r="F2152" s="256">
        <f>SUM(F2153)</f>
        <v>21394285.59</v>
      </c>
      <c r="G2152" s="266"/>
      <c r="H2152" s="126">
        <f>SUM(F2152:G2152)</f>
        <v>21394285.59</v>
      </c>
      <c r="I2152" s="126">
        <f t="shared" si="563"/>
        <v>96.251220099747727</v>
      </c>
      <c r="J2152" s="126">
        <f t="shared" si="562"/>
        <v>96.251220099747727</v>
      </c>
    </row>
    <row r="2153" spans="1:11" s="3" customFormat="1">
      <c r="A2153" s="41" t="s">
        <v>171</v>
      </c>
      <c r="B2153" s="42" t="s">
        <v>387</v>
      </c>
      <c r="C2153" s="126">
        <v>22227547.420000002</v>
      </c>
      <c r="D2153" s="126"/>
      <c r="E2153" s="126">
        <f t="shared" si="573"/>
        <v>22227547.420000002</v>
      </c>
      <c r="F2153" s="126">
        <v>21394285.59</v>
      </c>
      <c r="G2153" s="126"/>
      <c r="H2153" s="126">
        <f>SUM(F2153:G2153)</f>
        <v>21394285.59</v>
      </c>
      <c r="I2153" s="126">
        <f t="shared" si="563"/>
        <v>96.251220099747727</v>
      </c>
      <c r="J2153" s="126">
        <f t="shared" si="562"/>
        <v>96.251220099747727</v>
      </c>
    </row>
    <row r="2154" spans="1:11" s="3" customFormat="1" hidden="1">
      <c r="A2154" s="173" t="s">
        <v>763</v>
      </c>
      <c r="B2154" s="172" t="s">
        <v>124</v>
      </c>
      <c r="C2154" s="126"/>
      <c r="D2154" s="126"/>
      <c r="E2154" s="126">
        <f t="shared" si="573"/>
        <v>0</v>
      </c>
      <c r="F2154" s="126"/>
      <c r="G2154" s="126"/>
      <c r="H2154" s="126">
        <f>SUM(F2154:G2154)</f>
        <v>0</v>
      </c>
      <c r="I2154" s="126" t="str">
        <f t="shared" si="563"/>
        <v/>
      </c>
      <c r="J2154" s="126" t="str">
        <f t="shared" si="562"/>
        <v/>
      </c>
    </row>
    <row r="2155" spans="1:11" s="3" customFormat="1" ht="6" customHeight="1">
      <c r="A2155" s="41"/>
      <c r="B2155" s="42"/>
      <c r="C2155" s="126"/>
      <c r="D2155" s="126"/>
      <c r="E2155" s="126"/>
      <c r="F2155" s="126"/>
      <c r="G2155" s="126"/>
      <c r="H2155" s="126"/>
      <c r="I2155" s="126" t="str">
        <f t="shared" si="563"/>
        <v/>
      </c>
      <c r="J2155" s="126" t="str">
        <f t="shared" si="562"/>
        <v/>
      </c>
    </row>
    <row r="2156" spans="1:11" s="3" customFormat="1" ht="3" customHeight="1">
      <c r="A2156" s="36"/>
      <c r="B2156" s="34"/>
      <c r="C2156" s="126"/>
      <c r="D2156" s="126"/>
      <c r="E2156" s="126">
        <f>SUM(C2156:D2156)</f>
        <v>0</v>
      </c>
      <c r="F2156" s="126"/>
      <c r="G2156" s="126"/>
      <c r="H2156" s="126">
        <f>SUM(F2156:G2156)</f>
        <v>0</v>
      </c>
      <c r="I2156" s="126" t="str">
        <f t="shared" si="563"/>
        <v/>
      </c>
      <c r="J2156" s="126" t="str">
        <f t="shared" si="562"/>
        <v/>
      </c>
    </row>
    <row r="2157" spans="1:11" s="3" customFormat="1" ht="11.25" hidden="1" customHeight="1">
      <c r="A2157" s="36"/>
      <c r="B2157" s="34"/>
      <c r="C2157" s="126"/>
      <c r="D2157" s="126"/>
      <c r="E2157" s="126"/>
      <c r="F2157" s="126"/>
      <c r="G2157" s="126"/>
      <c r="H2157" s="126"/>
      <c r="I2157" s="126" t="str">
        <f t="shared" si="563"/>
        <v/>
      </c>
      <c r="J2157" s="126" t="str">
        <f t="shared" si="562"/>
        <v/>
      </c>
    </row>
    <row r="2158" spans="1:11" s="3" customFormat="1" ht="23.25" customHeight="1">
      <c r="A2158" s="77" t="s">
        <v>219</v>
      </c>
      <c r="B2158" s="109"/>
      <c r="C2158" s="150">
        <f>C2209</f>
        <v>6755940929.960001</v>
      </c>
      <c r="D2158" s="150">
        <f>D2209</f>
        <v>871233849.79000008</v>
      </c>
      <c r="E2158" s="150">
        <f>SUM(C2158:D2158)</f>
        <v>7627174779.750001</v>
      </c>
      <c r="F2158" s="150">
        <f>F2209</f>
        <v>6657743367.8999996</v>
      </c>
      <c r="G2158" s="150">
        <f>G2209</f>
        <v>858109816.51000011</v>
      </c>
      <c r="H2158" s="150">
        <f>SUM(F2158:G2158)</f>
        <v>7515853184.4099998</v>
      </c>
      <c r="I2158" s="150">
        <f t="shared" si="563"/>
        <v>98.546500582553449</v>
      </c>
      <c r="J2158" s="150">
        <f t="shared" si="562"/>
        <v>98.54046093665562</v>
      </c>
      <c r="K2158" s="27"/>
    </row>
    <row r="2159" spans="1:11" s="3" customFormat="1" ht="24" customHeight="1">
      <c r="A2159" s="78" t="s">
        <v>217</v>
      </c>
      <c r="B2159" s="48"/>
      <c r="C2159" s="151">
        <f>SUM(C2160,C2168,C2161,C2164,C2167,C2169)</f>
        <v>1559761504.74</v>
      </c>
      <c r="D2159" s="151">
        <f t="shared" ref="D2159:H2159" si="575">SUM(D2160,D2168,D2161,D2164,D2167,D2169)</f>
        <v>0</v>
      </c>
      <c r="E2159" s="151">
        <f t="shared" si="575"/>
        <v>1559761504.74</v>
      </c>
      <c r="F2159" s="151">
        <f t="shared" si="575"/>
        <v>1464737574.97</v>
      </c>
      <c r="G2159" s="151">
        <f t="shared" si="575"/>
        <v>0</v>
      </c>
      <c r="H2159" s="151">
        <f t="shared" si="575"/>
        <v>1464737574.97</v>
      </c>
      <c r="I2159" s="151">
        <f t="shared" si="563"/>
        <v>93.907791064131956</v>
      </c>
      <c r="J2159" s="151">
        <f t="shared" si="562"/>
        <v>93.907791064131956</v>
      </c>
      <c r="K2159" s="14"/>
    </row>
    <row r="2160" spans="1:11" s="3" customFormat="1" ht="19.5" customHeight="1">
      <c r="A2160" s="79" t="s">
        <v>221</v>
      </c>
      <c r="B2160" s="48"/>
      <c r="C2160" s="152">
        <v>151978615</v>
      </c>
      <c r="D2160" s="152"/>
      <c r="E2160" s="152">
        <f>SUM(C2160:D2160)</f>
        <v>151978615</v>
      </c>
      <c r="F2160" s="152">
        <v>151978615</v>
      </c>
      <c r="G2160" s="152"/>
      <c r="H2160" s="152">
        <f t="shared" ref="H2160:H2169" si="576">SUM(F2160:G2160)</f>
        <v>151978615</v>
      </c>
      <c r="I2160" s="152">
        <f t="shared" si="563"/>
        <v>100</v>
      </c>
      <c r="J2160" s="152">
        <f t="shared" ref="J2160:J2198" si="577">IF(E2160&lt;&gt;0,IF(H2160&lt;&gt;0,H2160/E2160*100,""),"")</f>
        <v>100</v>
      </c>
      <c r="K2160" s="14"/>
    </row>
    <row r="2161" spans="1:11" s="3" customFormat="1" ht="19.5" customHeight="1">
      <c r="A2161" s="80" t="s">
        <v>1077</v>
      </c>
      <c r="B2161" s="40"/>
      <c r="C2161" s="133">
        <v>1395685543.74</v>
      </c>
      <c r="D2161" s="133"/>
      <c r="E2161" s="128">
        <f t="shared" ref="E2161:E2169" si="578">SUM(C2161:D2161)</f>
        <v>1395685543.74</v>
      </c>
      <c r="F2161" s="133">
        <v>1300966059.2</v>
      </c>
      <c r="G2161" s="133"/>
      <c r="H2161" s="128">
        <f t="shared" si="576"/>
        <v>1300966059.2</v>
      </c>
      <c r="I2161" s="128">
        <f t="shared" ref="I2161:I2198" si="579">IF(C2161&lt;&gt;0,IF(F2161&lt;&gt;0,F2161/C2161*100,""),"")</f>
        <v>93.213407922376163</v>
      </c>
      <c r="J2161" s="128">
        <f t="shared" si="577"/>
        <v>93.213407922376163</v>
      </c>
    </row>
    <row r="2162" spans="1:11" s="3" customFormat="1" ht="12" customHeight="1">
      <c r="A2162" s="81" t="s">
        <v>220</v>
      </c>
      <c r="B2162" s="42"/>
      <c r="C2162" s="126"/>
      <c r="D2162" s="126"/>
      <c r="E2162" s="129">
        <f t="shared" si="578"/>
        <v>0</v>
      </c>
      <c r="F2162" s="126"/>
      <c r="G2162" s="126"/>
      <c r="H2162" s="129">
        <f t="shared" si="576"/>
        <v>0</v>
      </c>
      <c r="I2162" s="129" t="str">
        <f t="shared" si="579"/>
        <v/>
      </c>
      <c r="J2162" s="129" t="str">
        <f t="shared" si="577"/>
        <v/>
      </c>
      <c r="K2162" s="28"/>
    </row>
    <row r="2163" spans="1:11" s="3" customFormat="1" ht="16.5" customHeight="1">
      <c r="A2163" s="82" t="s">
        <v>304</v>
      </c>
      <c r="B2163" s="83"/>
      <c r="C2163" s="153">
        <f>177205563+206300</f>
        <v>177411863</v>
      </c>
      <c r="D2163" s="153"/>
      <c r="E2163" s="154">
        <f t="shared" si="578"/>
        <v>177411863</v>
      </c>
      <c r="F2163" s="153">
        <v>176883109.33000001</v>
      </c>
      <c r="G2163" s="153"/>
      <c r="H2163" s="154">
        <f t="shared" si="576"/>
        <v>176883109.33000001</v>
      </c>
      <c r="I2163" s="154">
        <f t="shared" si="579"/>
        <v>99.701962619038625</v>
      </c>
      <c r="J2163" s="154">
        <f t="shared" si="577"/>
        <v>99.701962619038625</v>
      </c>
    </row>
    <row r="2164" spans="1:11" s="3" customFormat="1" ht="19.5" hidden="1" customHeight="1">
      <c r="A2164" s="80" t="s">
        <v>302</v>
      </c>
      <c r="B2164" s="40"/>
      <c r="C2164" s="133"/>
      <c r="D2164" s="133"/>
      <c r="E2164" s="128">
        <f t="shared" si="578"/>
        <v>0</v>
      </c>
      <c r="F2164" s="133"/>
      <c r="G2164" s="133"/>
      <c r="H2164" s="128">
        <f t="shared" si="576"/>
        <v>0</v>
      </c>
      <c r="I2164" s="128" t="str">
        <f t="shared" si="579"/>
        <v/>
      </c>
      <c r="J2164" s="128" t="str">
        <f t="shared" si="577"/>
        <v/>
      </c>
    </row>
    <row r="2165" spans="1:11" s="3" customFormat="1" ht="12" hidden="1" customHeight="1">
      <c r="A2165" s="81" t="s">
        <v>220</v>
      </c>
      <c r="B2165" s="42"/>
      <c r="C2165" s="126"/>
      <c r="D2165" s="126"/>
      <c r="E2165" s="129">
        <f t="shared" si="578"/>
        <v>0</v>
      </c>
      <c r="F2165" s="126"/>
      <c r="G2165" s="126"/>
      <c r="H2165" s="129">
        <f t="shared" si="576"/>
        <v>0</v>
      </c>
      <c r="I2165" s="129" t="str">
        <f t="shared" si="579"/>
        <v/>
      </c>
      <c r="J2165" s="129" t="str">
        <f t="shared" si="577"/>
        <v/>
      </c>
    </row>
    <row r="2166" spans="1:11" s="3" customFormat="1" ht="16.5" hidden="1" customHeight="1">
      <c r="A2166" s="82" t="s">
        <v>304</v>
      </c>
      <c r="B2166" s="83"/>
      <c r="C2166" s="153"/>
      <c r="D2166" s="153"/>
      <c r="E2166" s="154">
        <f t="shared" si="578"/>
        <v>0</v>
      </c>
      <c r="F2166" s="153"/>
      <c r="G2166" s="153"/>
      <c r="H2166" s="154">
        <f t="shared" si="576"/>
        <v>0</v>
      </c>
      <c r="I2166" s="154" t="str">
        <f t="shared" si="579"/>
        <v/>
      </c>
      <c r="J2166" s="154" t="str">
        <f t="shared" si="577"/>
        <v/>
      </c>
    </row>
    <row r="2167" spans="1:11" s="3" customFormat="1" ht="19.5" customHeight="1">
      <c r="A2167" s="79" t="s">
        <v>303</v>
      </c>
      <c r="B2167" s="48"/>
      <c r="C2167" s="152">
        <v>11955082</v>
      </c>
      <c r="D2167" s="152"/>
      <c r="E2167" s="152">
        <f t="shared" si="578"/>
        <v>11955082</v>
      </c>
      <c r="F2167" s="152">
        <v>11650639.74</v>
      </c>
      <c r="G2167" s="152"/>
      <c r="H2167" s="152">
        <f t="shared" si="576"/>
        <v>11650639.74</v>
      </c>
      <c r="I2167" s="152">
        <f t="shared" si="579"/>
        <v>97.453449001855446</v>
      </c>
      <c r="J2167" s="152">
        <f t="shared" si="577"/>
        <v>97.453449001855446</v>
      </c>
    </row>
    <row r="2168" spans="1:11" s="3" customFormat="1" ht="53.25" customHeight="1">
      <c r="A2168" s="79" t="s">
        <v>122</v>
      </c>
      <c r="B2168" s="48"/>
      <c r="C2168" s="152">
        <f>142264-1</f>
        <v>142263</v>
      </c>
      <c r="D2168" s="152"/>
      <c r="E2168" s="152">
        <f t="shared" si="578"/>
        <v>142263</v>
      </c>
      <c r="F2168" s="152">
        <f>142261.03-0.01</f>
        <v>142261.01999999999</v>
      </c>
      <c r="G2168" s="152"/>
      <c r="H2168" s="152">
        <f t="shared" si="576"/>
        <v>142261.01999999999</v>
      </c>
      <c r="I2168" s="152">
        <f t="shared" si="579"/>
        <v>99.998608211551826</v>
      </c>
      <c r="J2168" s="152">
        <f t="shared" si="577"/>
        <v>99.998608211551826</v>
      </c>
      <c r="K2168" s="14"/>
    </row>
    <row r="2169" spans="1:11" s="3" customFormat="1" ht="23.25" customHeight="1">
      <c r="A2169" s="310" t="s">
        <v>1085</v>
      </c>
      <c r="B2169" s="245"/>
      <c r="C2169" s="311">
        <v>1</v>
      </c>
      <c r="D2169" s="311"/>
      <c r="E2169" s="152">
        <f t="shared" si="578"/>
        <v>1</v>
      </c>
      <c r="F2169" s="311">
        <v>0.01</v>
      </c>
      <c r="G2169" s="311"/>
      <c r="H2169" s="152">
        <f t="shared" si="576"/>
        <v>0.01</v>
      </c>
      <c r="I2169" s="152">
        <f t="shared" ref="I2169" si="580">IF(C2169&lt;&gt;0,IF(F2169&lt;&gt;0,F2169/C2169*100,""),"")</f>
        <v>1</v>
      </c>
      <c r="J2169" s="152">
        <f t="shared" ref="J2169" si="581">IF(E2169&lt;&gt;0,IF(H2169&lt;&gt;0,H2169/E2169*100,""),"")</f>
        <v>1</v>
      </c>
      <c r="K2169" s="14"/>
    </row>
    <row r="2170" spans="1:11" s="3" customFormat="1" ht="27.95" customHeight="1">
      <c r="A2170" s="77" t="s">
        <v>614</v>
      </c>
      <c r="B2170" s="84"/>
      <c r="C2170" s="150">
        <f>SUM(C2158,C2159)</f>
        <v>8315702434.7000008</v>
      </c>
      <c r="D2170" s="150">
        <f>SUM(D2158,D2159)</f>
        <v>871233849.79000008</v>
      </c>
      <c r="E2170" s="150">
        <f>SUM(C2170:D2170)</f>
        <v>9186936284.4900017</v>
      </c>
      <c r="F2170" s="150">
        <f>SUM(F2158,F2159)</f>
        <v>8122480942.8699999</v>
      </c>
      <c r="G2170" s="150">
        <f>SUM(G2158,G2159)</f>
        <v>858109816.51000011</v>
      </c>
      <c r="H2170" s="150">
        <f>SUM(F2170:G2170)</f>
        <v>8980590759.3799992</v>
      </c>
      <c r="I2170" s="150">
        <f t="shared" si="579"/>
        <v>97.676426094520636</v>
      </c>
      <c r="J2170" s="150">
        <f t="shared" si="577"/>
        <v>97.753924499744613</v>
      </c>
    </row>
    <row r="2171" spans="1:11" s="3" customFormat="1" ht="18" customHeight="1">
      <c r="A2171" s="49" t="s">
        <v>222</v>
      </c>
      <c r="B2171" s="51"/>
      <c r="C2171" s="155"/>
      <c r="D2171" s="155"/>
      <c r="E2171" s="155">
        <f>SUM(E2172,E2173,E2182)</f>
        <v>8160125</v>
      </c>
      <c r="F2171" s="155"/>
      <c r="G2171" s="155"/>
      <c r="H2171" s="155">
        <f>SUM(H2172,H2173,H2182)</f>
        <v>0</v>
      </c>
      <c r="I2171" s="155" t="str">
        <f t="shared" si="579"/>
        <v/>
      </c>
      <c r="J2171" s="155" t="str">
        <f t="shared" si="577"/>
        <v/>
      </c>
      <c r="K2171" s="3" t="s">
        <v>266</v>
      </c>
    </row>
    <row r="2172" spans="1:11" s="3" customFormat="1" ht="16.899999999999999" customHeight="1">
      <c r="A2172" s="85" t="s">
        <v>223</v>
      </c>
      <c r="B2172" s="42"/>
      <c r="C2172" s="140"/>
      <c r="D2172" s="140"/>
      <c r="E2172" s="140">
        <v>645125</v>
      </c>
      <c r="F2172" s="140"/>
      <c r="G2172" s="140"/>
      <c r="H2172" s="140"/>
      <c r="I2172" s="140" t="str">
        <f t="shared" si="579"/>
        <v/>
      </c>
      <c r="J2172" s="140" t="str">
        <f t="shared" si="577"/>
        <v/>
      </c>
    </row>
    <row r="2173" spans="1:11" s="3" customFormat="1" ht="16.899999999999999" customHeight="1">
      <c r="A2173" s="85" t="s">
        <v>255</v>
      </c>
      <c r="B2173" s="42"/>
      <c r="C2173" s="140"/>
      <c r="D2173" s="140"/>
      <c r="E2173" s="140">
        <f>SUM(E2175:E2179)</f>
        <v>7515000</v>
      </c>
      <c r="F2173" s="140"/>
      <c r="G2173" s="140"/>
      <c r="H2173" s="140">
        <f>SUM(H2175:H2179)</f>
        <v>0</v>
      </c>
      <c r="I2173" s="140" t="str">
        <f t="shared" si="579"/>
        <v/>
      </c>
      <c r="J2173" s="140" t="str">
        <f t="shared" si="577"/>
        <v/>
      </c>
    </row>
    <row r="2174" spans="1:11" s="3" customFormat="1" ht="6" customHeight="1">
      <c r="A2174" s="86"/>
      <c r="B2174" s="42"/>
      <c r="C2174" s="140"/>
      <c r="D2174" s="140"/>
      <c r="E2174" s="129"/>
      <c r="F2174" s="140"/>
      <c r="G2174" s="140"/>
      <c r="H2174" s="129"/>
      <c r="I2174" s="129" t="str">
        <f t="shared" si="579"/>
        <v/>
      </c>
      <c r="J2174" s="129" t="str">
        <f t="shared" si="577"/>
        <v/>
      </c>
    </row>
    <row r="2175" spans="1:11" s="3" customFormat="1" hidden="1">
      <c r="A2175" s="86" t="s">
        <v>146</v>
      </c>
      <c r="B2175" s="42"/>
      <c r="C2175" s="140"/>
      <c r="D2175" s="140"/>
      <c r="E2175" s="129"/>
      <c r="F2175" s="140"/>
      <c r="G2175" s="140"/>
      <c r="H2175" s="129"/>
      <c r="I2175" s="129" t="str">
        <f t="shared" si="579"/>
        <v/>
      </c>
      <c r="J2175" s="129" t="str">
        <f t="shared" si="577"/>
        <v/>
      </c>
    </row>
    <row r="2176" spans="1:11" s="3" customFormat="1" ht="18.75" customHeight="1" thickBot="1">
      <c r="A2176" s="336" t="s">
        <v>617</v>
      </c>
      <c r="B2176" s="337"/>
      <c r="C2176" s="311"/>
      <c r="D2176" s="311"/>
      <c r="E2176" s="311">
        <v>7515000</v>
      </c>
      <c r="F2176" s="311"/>
      <c r="G2176" s="311"/>
      <c r="H2176" s="311"/>
      <c r="I2176" s="311" t="str">
        <f t="shared" si="579"/>
        <v/>
      </c>
      <c r="J2176" s="311" t="str">
        <f t="shared" si="577"/>
        <v/>
      </c>
    </row>
    <row r="2177" spans="1:11" s="3" customFormat="1" hidden="1">
      <c r="A2177" s="86" t="s">
        <v>610</v>
      </c>
      <c r="B2177" s="42"/>
      <c r="C2177" s="129"/>
      <c r="D2177" s="129"/>
      <c r="E2177" s="139"/>
      <c r="F2177" s="129"/>
      <c r="G2177" s="129"/>
      <c r="H2177" s="139"/>
      <c r="I2177" s="139" t="str">
        <f t="shared" si="579"/>
        <v/>
      </c>
      <c r="J2177" s="139" t="str">
        <f t="shared" si="577"/>
        <v/>
      </c>
    </row>
    <row r="2178" spans="1:11" s="180" customFormat="1" hidden="1">
      <c r="A2178" s="178" t="s">
        <v>751</v>
      </c>
      <c r="B2178" s="45"/>
      <c r="C2178" s="179"/>
      <c r="D2178" s="179"/>
      <c r="E2178" s="179"/>
      <c r="F2178" s="179"/>
      <c r="G2178" s="179"/>
      <c r="H2178" s="179"/>
      <c r="I2178" s="179" t="str">
        <f t="shared" si="579"/>
        <v/>
      </c>
      <c r="J2178" s="179" t="str">
        <f t="shared" si="577"/>
        <v/>
      </c>
    </row>
    <row r="2179" spans="1:11" s="3" customFormat="1" hidden="1">
      <c r="A2179" s="86"/>
      <c r="B2179" s="45"/>
      <c r="C2179" s="129"/>
      <c r="D2179" s="129"/>
      <c r="E2179" s="129"/>
      <c r="F2179" s="129"/>
      <c r="G2179" s="129"/>
      <c r="H2179" s="129"/>
      <c r="I2179" s="129" t="str">
        <f t="shared" si="579"/>
        <v/>
      </c>
      <c r="J2179" s="129" t="str">
        <f t="shared" si="577"/>
        <v/>
      </c>
      <c r="K2179" s="28"/>
    </row>
    <row r="2180" spans="1:11" s="3" customFormat="1" hidden="1">
      <c r="A2180" s="86"/>
      <c r="B2180" s="45"/>
      <c r="C2180" s="129"/>
      <c r="D2180" s="129"/>
      <c r="E2180" s="129"/>
      <c r="F2180" s="129"/>
      <c r="G2180" s="129"/>
      <c r="H2180" s="129"/>
      <c r="I2180" s="129" t="str">
        <f t="shared" si="579"/>
        <v/>
      </c>
      <c r="J2180" s="129" t="str">
        <f t="shared" si="577"/>
        <v/>
      </c>
    </row>
    <row r="2181" spans="1:11" s="3" customFormat="1" ht="9.75" hidden="1" customHeight="1" thickBot="1">
      <c r="A2181" s="86"/>
      <c r="B2181" s="45"/>
      <c r="C2181" s="129"/>
      <c r="D2181" s="129"/>
      <c r="E2181" s="129"/>
      <c r="F2181" s="129"/>
      <c r="G2181" s="129"/>
      <c r="H2181" s="129"/>
      <c r="I2181" s="129" t="str">
        <f t="shared" si="579"/>
        <v/>
      </c>
      <c r="J2181" s="129" t="str">
        <f t="shared" si="577"/>
        <v/>
      </c>
    </row>
    <row r="2182" spans="1:11" s="3" customFormat="1" hidden="1">
      <c r="A2182" s="115" t="s">
        <v>229</v>
      </c>
      <c r="B2182" s="45"/>
      <c r="C2182" s="140"/>
      <c r="D2182" s="156"/>
      <c r="E2182" s="156">
        <f>SUM(E2183:E2183)</f>
        <v>0</v>
      </c>
      <c r="F2182" s="156"/>
      <c r="G2182" s="156"/>
      <c r="H2182" s="156">
        <f>SUM(H2183:H2183)</f>
        <v>0</v>
      </c>
      <c r="I2182" s="156" t="str">
        <f t="shared" si="579"/>
        <v/>
      </c>
      <c r="J2182" s="156" t="str">
        <f t="shared" si="577"/>
        <v/>
      </c>
    </row>
    <row r="2183" spans="1:11" s="3" customFormat="1" ht="24" hidden="1">
      <c r="A2183" s="116" t="s">
        <v>612</v>
      </c>
      <c r="B2183" s="45"/>
      <c r="C2183" s="140"/>
      <c r="D2183" s="156"/>
      <c r="E2183" s="157"/>
      <c r="F2183" s="156"/>
      <c r="G2183" s="156"/>
      <c r="H2183" s="157"/>
      <c r="I2183" s="157" t="str">
        <f t="shared" si="579"/>
        <v/>
      </c>
      <c r="J2183" s="157" t="str">
        <f t="shared" si="577"/>
        <v/>
      </c>
    </row>
    <row r="2184" spans="1:11" s="3" customFormat="1" ht="38.450000000000003" customHeight="1" thickBot="1">
      <c r="A2184" s="112" t="s">
        <v>133</v>
      </c>
      <c r="B2184" s="113"/>
      <c r="C2184" s="158"/>
      <c r="D2184" s="158"/>
      <c r="E2184" s="159">
        <f>SUM(E2171,E2170)</f>
        <v>9195096409.4900017</v>
      </c>
      <c r="F2184" s="158"/>
      <c r="G2184" s="158"/>
      <c r="H2184" s="159">
        <f>SUM(H2171,H2170)</f>
        <v>8980590759.3799992</v>
      </c>
      <c r="I2184" s="159" t="str">
        <f t="shared" si="579"/>
        <v/>
      </c>
      <c r="J2184" s="159">
        <f t="shared" si="577"/>
        <v>97.667173452486949</v>
      </c>
      <c r="K2184" s="14"/>
    </row>
    <row r="2185" spans="1:11" s="3" customFormat="1" ht="18" customHeight="1">
      <c r="A2185" s="87" t="s">
        <v>230</v>
      </c>
      <c r="B2185" s="88"/>
      <c r="C2185" s="160"/>
      <c r="D2185" s="160"/>
      <c r="E2185" s="160">
        <f>SUM(E2184-E2186)</f>
        <v>7635334904.7500019</v>
      </c>
      <c r="F2185" s="160"/>
      <c r="G2185" s="160"/>
      <c r="H2185" s="160">
        <f>SUM(H2184-H2186)</f>
        <v>7515853184.4099989</v>
      </c>
      <c r="I2185" s="160" t="str">
        <f t="shared" si="579"/>
        <v/>
      </c>
      <c r="J2185" s="160">
        <f t="shared" si="577"/>
        <v>98.435147615258202</v>
      </c>
    </row>
    <row r="2186" spans="1:11" s="3" customFormat="1" ht="18" customHeight="1">
      <c r="A2186" s="87" t="s">
        <v>749</v>
      </c>
      <c r="B2186" s="88"/>
      <c r="C2186" s="160"/>
      <c r="D2186" s="160"/>
      <c r="E2186" s="160">
        <f>SUM(E2188,E2189,E2198,E2197)</f>
        <v>1559761504.74</v>
      </c>
      <c r="F2186" s="160"/>
      <c r="G2186" s="160"/>
      <c r="H2186" s="160">
        <f>SUM(H2188,H2189,H2198,H2197)</f>
        <v>1464737574.97</v>
      </c>
      <c r="I2186" s="160" t="str">
        <f t="shared" si="579"/>
        <v/>
      </c>
      <c r="J2186" s="160">
        <f t="shared" si="577"/>
        <v>93.907791064131956</v>
      </c>
    </row>
    <row r="2187" spans="1:11" s="30" customFormat="1" ht="18" customHeight="1">
      <c r="A2187" s="89" t="s">
        <v>232</v>
      </c>
      <c r="B2187" s="90"/>
      <c r="C2187" s="161"/>
      <c r="D2187" s="161"/>
      <c r="E2187" s="161"/>
      <c r="F2187" s="161"/>
      <c r="G2187" s="161"/>
      <c r="H2187" s="161"/>
      <c r="I2187" s="161" t="str">
        <f t="shared" si="579"/>
        <v/>
      </c>
      <c r="J2187" s="161" t="str">
        <f t="shared" si="577"/>
        <v/>
      </c>
    </row>
    <row r="2188" spans="1:11" s="3" customFormat="1" ht="18" customHeight="1">
      <c r="A2188" s="87" t="s">
        <v>213</v>
      </c>
      <c r="B2188" s="88"/>
      <c r="C2188" s="160"/>
      <c r="D2188" s="160"/>
      <c r="E2188" s="160">
        <f>E2160</f>
        <v>151978615</v>
      </c>
      <c r="F2188" s="160"/>
      <c r="G2188" s="160"/>
      <c r="H2188" s="160">
        <f>H2160</f>
        <v>151978615</v>
      </c>
      <c r="I2188" s="160" t="str">
        <f t="shared" si="579"/>
        <v/>
      </c>
      <c r="J2188" s="160">
        <f t="shared" si="577"/>
        <v>100</v>
      </c>
    </row>
    <row r="2189" spans="1:11" s="3" customFormat="1" ht="18" customHeight="1">
      <c r="A2189" s="87" t="s">
        <v>231</v>
      </c>
      <c r="B2189" s="88"/>
      <c r="C2189" s="160"/>
      <c r="D2189" s="160"/>
      <c r="E2189" s="160">
        <f>SUM(E2190,E2193,E2196)</f>
        <v>1407640625.74</v>
      </c>
      <c r="F2189" s="160"/>
      <c r="G2189" s="160"/>
      <c r="H2189" s="160">
        <f>SUM(H2190,H2193,H2196)</f>
        <v>1312616698.9400001</v>
      </c>
      <c r="I2189" s="160" t="str">
        <f t="shared" si="579"/>
        <v/>
      </c>
      <c r="J2189" s="160">
        <f t="shared" si="577"/>
        <v>93.249418561641349</v>
      </c>
    </row>
    <row r="2190" spans="1:11" s="15" customFormat="1" ht="19.899999999999999" customHeight="1">
      <c r="A2190" s="91" t="s">
        <v>1078</v>
      </c>
      <c r="B2190" s="92"/>
      <c r="C2190" s="162"/>
      <c r="D2190" s="162"/>
      <c r="E2190" s="162">
        <f>SUM(E2161)</f>
        <v>1395685543.74</v>
      </c>
      <c r="F2190" s="162"/>
      <c r="G2190" s="162"/>
      <c r="H2190" s="162">
        <f>SUM(H2161)</f>
        <v>1300966059.2</v>
      </c>
      <c r="I2190" s="162" t="str">
        <f t="shared" si="579"/>
        <v/>
      </c>
      <c r="J2190" s="162">
        <f t="shared" si="577"/>
        <v>93.213407922376163</v>
      </c>
    </row>
    <row r="2191" spans="1:11" s="29" customFormat="1" ht="11.25">
      <c r="A2191" s="93" t="s">
        <v>232</v>
      </c>
      <c r="B2191" s="94"/>
      <c r="C2191" s="163"/>
      <c r="D2191" s="163"/>
      <c r="E2191" s="163"/>
      <c r="F2191" s="163"/>
      <c r="G2191" s="163"/>
      <c r="H2191" s="163"/>
      <c r="I2191" s="163" t="str">
        <f t="shared" si="579"/>
        <v/>
      </c>
      <c r="J2191" s="163" t="str">
        <f t="shared" si="577"/>
        <v/>
      </c>
    </row>
    <row r="2192" spans="1:11" s="15" customFormat="1" ht="21">
      <c r="A2192" s="95" t="s">
        <v>304</v>
      </c>
      <c r="B2192" s="92"/>
      <c r="C2192" s="164"/>
      <c r="D2192" s="164"/>
      <c r="E2192" s="164">
        <f>E2163</f>
        <v>177411863</v>
      </c>
      <c r="F2192" s="164"/>
      <c r="G2192" s="164"/>
      <c r="H2192" s="164">
        <f>H2163</f>
        <v>176883109.33000001</v>
      </c>
      <c r="I2192" s="164" t="str">
        <f t="shared" si="579"/>
        <v/>
      </c>
      <c r="J2192" s="164">
        <f t="shared" si="577"/>
        <v>99.701962619038625</v>
      </c>
    </row>
    <row r="2193" spans="1:10" s="15" customFormat="1" ht="19.899999999999999" hidden="1" customHeight="1">
      <c r="A2193" s="91" t="s">
        <v>38</v>
      </c>
      <c r="B2193" s="92"/>
      <c r="C2193" s="162"/>
      <c r="D2193" s="162"/>
      <c r="E2193" s="162">
        <f>SUM(E2164)</f>
        <v>0</v>
      </c>
      <c r="F2193" s="162"/>
      <c r="G2193" s="162"/>
      <c r="H2193" s="162">
        <f>SUM(H2164)</f>
        <v>0</v>
      </c>
      <c r="I2193" s="162" t="str">
        <f t="shared" si="579"/>
        <v/>
      </c>
      <c r="J2193" s="162" t="str">
        <f t="shared" si="577"/>
        <v/>
      </c>
    </row>
    <row r="2194" spans="1:10" s="29" customFormat="1" ht="11.25" hidden="1">
      <c r="A2194" s="93" t="s">
        <v>232</v>
      </c>
      <c r="B2194" s="94"/>
      <c r="C2194" s="163"/>
      <c r="D2194" s="163"/>
      <c r="E2194" s="163"/>
      <c r="F2194" s="163"/>
      <c r="G2194" s="163"/>
      <c r="H2194" s="163"/>
      <c r="I2194" s="163" t="str">
        <f t="shared" si="579"/>
        <v/>
      </c>
      <c r="J2194" s="163" t="str">
        <f t="shared" si="577"/>
        <v/>
      </c>
    </row>
    <row r="2195" spans="1:10" s="15" customFormat="1" ht="21" hidden="1">
      <c r="A2195" s="95" t="s">
        <v>304</v>
      </c>
      <c r="B2195" s="92"/>
      <c r="C2195" s="164"/>
      <c r="D2195" s="164"/>
      <c r="E2195" s="164">
        <f>SUM(E2166)</f>
        <v>0</v>
      </c>
      <c r="F2195" s="164"/>
      <c r="G2195" s="164"/>
      <c r="H2195" s="164">
        <f>SUM(H2166)</f>
        <v>0</v>
      </c>
      <c r="I2195" s="164" t="str">
        <f t="shared" si="579"/>
        <v/>
      </c>
      <c r="J2195" s="164" t="str">
        <f t="shared" si="577"/>
        <v/>
      </c>
    </row>
    <row r="2196" spans="1:10" s="15" customFormat="1" ht="19.899999999999999" customHeight="1">
      <c r="A2196" s="91" t="s">
        <v>39</v>
      </c>
      <c r="B2196" s="92"/>
      <c r="C2196" s="162"/>
      <c r="D2196" s="162"/>
      <c r="E2196" s="162">
        <f>E2167+E2182</f>
        <v>11955082</v>
      </c>
      <c r="F2196" s="162"/>
      <c r="G2196" s="162"/>
      <c r="H2196" s="162">
        <f>H2167+H2182</f>
        <v>11650639.74</v>
      </c>
      <c r="I2196" s="162" t="str">
        <f t="shared" si="579"/>
        <v/>
      </c>
      <c r="J2196" s="162">
        <f t="shared" si="577"/>
        <v>97.453449001855446</v>
      </c>
    </row>
    <row r="2197" spans="1:10" s="15" customFormat="1" ht="59.25" customHeight="1">
      <c r="A2197" s="313" t="s">
        <v>122</v>
      </c>
      <c r="B2197" s="88"/>
      <c r="C2197" s="160"/>
      <c r="D2197" s="160"/>
      <c r="E2197" s="160">
        <f>E2168</f>
        <v>142263</v>
      </c>
      <c r="F2197" s="160"/>
      <c r="G2197" s="160"/>
      <c r="H2197" s="160">
        <f>H2168</f>
        <v>142261.01999999999</v>
      </c>
      <c r="I2197" s="160" t="str">
        <f t="shared" ref="I2197" si="582">IF(C2197&lt;&gt;0,IF(F2197&lt;&gt;0,F2197/C2197*100,""),"")</f>
        <v/>
      </c>
      <c r="J2197" s="160">
        <f t="shared" ref="J2197" si="583">IF(E2197&lt;&gt;0,IF(H2197&lt;&gt;0,H2197/E2197*100,""),"")</f>
        <v>99.998608211551826</v>
      </c>
    </row>
    <row r="2198" spans="1:10" s="3" customFormat="1" ht="28.5" customHeight="1">
      <c r="A2198" s="312" t="s">
        <v>1085</v>
      </c>
      <c r="B2198" s="96"/>
      <c r="C2198" s="151"/>
      <c r="D2198" s="151"/>
      <c r="E2198" s="151">
        <f>E2169</f>
        <v>1</v>
      </c>
      <c r="F2198" s="151"/>
      <c r="G2198" s="151"/>
      <c r="H2198" s="151">
        <f>H2169</f>
        <v>0.01</v>
      </c>
      <c r="I2198" s="151" t="str">
        <f t="shared" si="579"/>
        <v/>
      </c>
      <c r="J2198" s="151">
        <f t="shared" si="577"/>
        <v>1</v>
      </c>
    </row>
    <row r="2199" spans="1:10" s="17" customFormat="1" ht="15" customHeight="1">
      <c r="A2199" s="97"/>
      <c r="B2199" s="98"/>
      <c r="C2199" s="122"/>
      <c r="D2199" s="122"/>
      <c r="E2199" s="122"/>
      <c r="F2199" s="99"/>
      <c r="G2199" s="99"/>
      <c r="H2199" s="99"/>
      <c r="I2199" s="99"/>
      <c r="J2199" s="99"/>
    </row>
    <row r="2200" spans="1:10" s="17" customFormat="1" ht="13.5">
      <c r="A2200" s="182"/>
      <c r="B2200" s="183"/>
      <c r="C2200" s="213"/>
      <c r="D2200" s="184"/>
      <c r="E2200" s="214"/>
      <c r="F2200" s="213"/>
      <c r="G2200" s="184"/>
      <c r="H2200" s="215"/>
      <c r="I2200" s="197"/>
      <c r="J2200" s="197"/>
    </row>
    <row r="2201" spans="1:10" s="17" customFormat="1" ht="13.5">
      <c r="A2201" s="182"/>
      <c r="B2201" s="185"/>
      <c r="C2201" s="216"/>
      <c r="D2201" s="184"/>
      <c r="E2201" s="216"/>
      <c r="F2201" s="186"/>
      <c r="G2201" s="184"/>
      <c r="H2201" s="216"/>
      <c r="I2201" s="198"/>
      <c r="J2201" s="198"/>
    </row>
    <row r="2202" spans="1:10" s="17" customFormat="1" ht="13.5">
      <c r="A2202" s="182"/>
      <c r="B2202" s="185"/>
      <c r="C2202" s="216"/>
      <c r="D2202" s="184"/>
      <c r="E2202" s="216"/>
      <c r="F2202" s="186"/>
      <c r="G2202" s="184"/>
      <c r="H2202" s="216"/>
      <c r="I2202" s="198"/>
      <c r="J2202" s="198"/>
    </row>
    <row r="2203" spans="1:10" s="17" customFormat="1" ht="12.75" hidden="1">
      <c r="A2203" s="182"/>
      <c r="B2203" s="185" t="s">
        <v>1079</v>
      </c>
      <c r="C2203" s="216">
        <f>SUM(C13,C21,C26,C31,C41,C49,C61,C66,C78,C84,C103,C108,C115,C133,C141,C151,C161,C172,C189,C197,C205,C212,C225,C245,C255,C265,C281,C296,C301,C309,C323,C354,C359,C366,C398,C414,C427,C439,C446,C453,C459,C464,C469,C475,C480,C486,C491,C496)</f>
        <v>2722958356.75</v>
      </c>
      <c r="D2203" s="216">
        <f>SUM(D13,D21,D26,D31,D41,D49,D61,D66,D78,D84,D103,D108,D115,D133,D141,D151,D161,D172,D189,D197,D205,D212,D225,D245,D255,D265,D281,D296,D301,D309,D323,D354,D359,D366,D398,D414,D427,D439,D446,D453,D459,D464,D469,D475,D480,D486,D491,D496)</f>
        <v>432402156.79000008</v>
      </c>
      <c r="E2203" s="216">
        <f>SUM(E13,E21,E26,E31,E41,E49,E61,E66,E78,E84,E103,E108,E115,E133,E141,E151,E161,E172,E189,E197,E205,E212,E225,E245,E255,E265,E281,E296,E301,E309,E323,E354,E359,E366,E398,E414,E427,E439,E446,E453,E459,E464,E469,E475,E480,E486,E491,E496)</f>
        <v>3155360513.5399995</v>
      </c>
      <c r="F2203" s="216">
        <f t="shared" ref="F2203:H2203" si="584">SUM(F13,F21,F26,F31,F41,F49,F61,F66,F78,F84,F103,F108,F115,F133,F141,F151,F161,F172,F189,F197,F205,F212,F225,F245,F255,F265,F281,F296,F301,F309,F323,F354,F359,F366,F398,F414,F427,F439,F446,F453,F459,F464,F469,F475,F480,F486,F491,F496)</f>
        <v>2663769032.0500002</v>
      </c>
      <c r="G2203" s="216">
        <f t="shared" si="584"/>
        <v>428289442.30000007</v>
      </c>
      <c r="H2203" s="216">
        <f t="shared" si="584"/>
        <v>3092058474.3499999</v>
      </c>
      <c r="I2203" s="198"/>
      <c r="J2203" s="198"/>
    </row>
    <row r="2204" spans="1:10" s="17" customFormat="1" ht="12.75" hidden="1">
      <c r="A2204" s="182"/>
      <c r="B2204" s="185" t="s">
        <v>1081</v>
      </c>
      <c r="C2204" s="216">
        <f>SUM(C502,C508,C514,C521,C528,C535,C541,C547,C553,C559,C564,C571,C576,C583,C642,C650,C662,C673,C680,C693,C701,C713,C722,C733,C745,C758,C771,C781,C793,C804,C814,C824,C834,C848,C860,C871,C895,C908,C917,C928,C938,C950,C959,C969,C978,C988,C997)</f>
        <v>1584454330.8600004</v>
      </c>
      <c r="D2204" s="216">
        <f>SUM(D502,D508,D514,D521,D528,D535,D541,D547,D553,D559,D564,D571,D576,D583,D642,D650,D662,D673,D680,D693,D701,D713,D722,D733,D745,D758,D771,D781,D793,D804,D814,D824,D834,D848,D860,D871,D895,D908,D917,D928,D938,D950,D959,D969,D978,D988,D997)</f>
        <v>0</v>
      </c>
      <c r="E2204" s="216">
        <f>SUM(E502,E508,E514,E521,E528,E535,E541,E547,E553,E559,E564,E571,E576,E583,E642,E650,E662,E673,E680,E693,E701,E713,E722,E733,E745,E758,E771,E781,E793,E804,E814,E824,E834,E848,E860,E871,E895,E908,E917,E928,E938,E950,E959,E969,E978,E988,E997)</f>
        <v>1584454330.8600004</v>
      </c>
      <c r="F2204" s="216">
        <f t="shared" ref="F2204:H2204" si="585">SUM(F502,F508,F514,F521,F528,F535,F541,F547,F553,F559,F564,F571,F576,F583,F642,F650,F662,F673,F680,F693,F701,F713,F722,F733,F745,F758,F771,F781,F793,F804,F814,F824,F834,F848,F860,F871,F895,F908,F917,F928,F938,F950,F959,F969,F978,F988,F997)</f>
        <v>1570685023.77</v>
      </c>
      <c r="G2204" s="216">
        <f t="shared" si="585"/>
        <v>0</v>
      </c>
      <c r="H2204" s="216">
        <f t="shared" si="585"/>
        <v>1570685023.77</v>
      </c>
      <c r="I2204" s="198"/>
      <c r="J2204" s="198"/>
    </row>
    <row r="2205" spans="1:10" s="17" customFormat="1" ht="12.75" hidden="1">
      <c r="A2205" s="182"/>
      <c r="B2205" s="185" t="s">
        <v>1080</v>
      </c>
      <c r="C2205" s="216">
        <f>SUM(C1005,C1015,C1023,C1031,C1044,C1052,C1063,C1070,C1081,C1089,C1095,C1103,C1112,C1120,C1129,C1139,C1151,C1162,C1175,C1186,C1200,C1211,C1220,C1234,C1246,C1258,C1269,C1280,C1293,C1303,C1315,C1326,C1339,C1347,C1357,C1365,C1378,C1393,C1401,C1411,C1418,C1424,C1435,C1446,C1457,C1468,C1477,C1489,C1500)</f>
        <v>487618435.73000002</v>
      </c>
      <c r="D2205" s="216">
        <f>SUM(D1005,D1015,D1023,D1031,D1044,D1052,D1063,D1070,D1081,D1089,D1095,D1103,D1112,D1120,D1129,D1139,D1151,D1162,D1175,D1186,D1200,D1211,D1220,D1234,D1246,D1258,D1269,D1280,D1293,D1303,D1315,D1326,D1339,D1347,D1357,D1365,D1378,D1393,D1401,D1411,D1418,D1424,D1435,D1446,D1457,D1468,D1477,D1489,D1500)</f>
        <v>0</v>
      </c>
      <c r="E2205" s="216">
        <f>SUM(E1005,E1015,E1023,E1031,E1044,E1052,E1063,E1070,E1081,E1089,E1095,E1103,E1112,E1120,E1129,E1139,E1151,E1162,E1175,E1186,E1200,E1211,E1220,E1234,E1246,E1258,E1269,E1280,E1293,E1303,E1315,E1326,E1339,E1347,E1357,E1365,E1378,E1393,E1401,E1411,E1418,E1424,E1435,E1446,E1457,E1468,E1477,E1489,E1500)</f>
        <v>487618435.73000002</v>
      </c>
      <c r="F2205" s="216">
        <f t="shared" ref="F2205:H2205" si="586">SUM(F1005,F1015,F1023,F1031,F1044,F1052,F1063,F1070,F1081,F1089,F1095,F1103,F1112,F1120,F1129,F1139,F1151,F1162,F1175,F1186,F1200,F1211,F1220,F1234,F1246,F1258,F1269,F1280,F1293,F1303,F1315,F1326,F1339,F1347,F1357,F1365,F1378,F1393,F1401,F1411,F1418,F1424,F1435,F1446,F1457,F1468,F1477,F1489,F1500)</f>
        <v>479881919.13999999</v>
      </c>
      <c r="G2205" s="216">
        <f t="shared" si="586"/>
        <v>0</v>
      </c>
      <c r="H2205" s="216">
        <f t="shared" si="586"/>
        <v>479881919.13999999</v>
      </c>
      <c r="I2205" s="198"/>
      <c r="J2205" s="198"/>
    </row>
    <row r="2206" spans="1:10" s="17" customFormat="1" ht="12.75" hidden="1">
      <c r="A2206" s="182"/>
      <c r="B2206" s="185" t="s">
        <v>1082</v>
      </c>
      <c r="C2206" s="216">
        <f>SUM(C1510,C1517,C1523,C1532,C1540,C1547,C1555,C1565,C1574,C1583,C1590,C1595,C1600,C1607,C1616,C1622,C1629,C1635,C1644,C1650,C1658,C1664,C1672,C1682,C1694,C1701,C1708,C1713,C1720,C1725,C1730,C1735,C1739,C1743,C1749,C1755,C1759,C1763,C1768,C1773,C1777,C1781,C1785,C1789,C1793,C1799,C1805,C1811,C1816,C1821,C1827,C1834,C1839,C1847,C1854,C1868,C1883,C1892,C1918,C1928,C1944,C1958,C1980,C1989)</f>
        <v>3000567796.4500003</v>
      </c>
      <c r="D2206" s="216">
        <f>SUM(D1510,D1517,D1523,D1532,D1540,D1547,D1555,D1565,D1574,D1583,D1590,D1595,D1600,D1607,D1616,D1622,D1629,D1635,D1644,D1650,D1658,D1664,D1672,D1682,D1694,D1701,D1708,D1713,D1720,D1725,D1730,D1735,D1739,D1743,D1749,D1755,D1759,D1763,D1768,D1773,D1777,D1781,D1785,D1789,D1793,D1799,D1805,D1811,D1816,D1821,D1827,D1834,D1839,D1847,D1854,D1868,D1883,D1892,D1918,D1928,D1944,D1958,D1980,D1989)</f>
        <v>348104891</v>
      </c>
      <c r="E2206" s="216">
        <f>SUM(E1510,E1517,E1523,E1532,E1540,E1547,E1555,E1565,E1574,E1583,E1590,E1595,E1600,E1607,E1616,E1622,E1629,E1635,E1644,E1650,E1658,E1664,E1672,E1682,E1694,E1701,E1708,E1713,E1720,E1725,E1730,E1735,E1739,E1743,E1749,E1755,E1759,E1763,E1768,E1773,E1777,E1781,E1785,E1789,E1793,E1799,E1805,E1811,E1816,E1821,E1827,E1834,E1839,E1847,E1854,E1868,E1883,E1892,E1918,E1928,E1944,E1958,E1980,E1989)</f>
        <v>3348672687.4500003</v>
      </c>
      <c r="F2206" s="216">
        <f t="shared" ref="F2206:H2206" si="587">SUM(F1510,F1517,F1523,F1532,F1540,F1547,F1555,F1565,F1574,F1583,F1590,F1595,F1600,F1607,F1616,F1622,F1629,F1635,F1644,F1650,F1658,F1664,F1672,F1682,F1694,F1701,F1708,F1713,F1720,F1725,F1730,F1735,F1739,F1743,F1749,F1755,F1759,F1763,F1768,F1773,F1777,F1781,F1785,F1789,F1793,F1799,F1805,F1811,F1816,F1821,F1827,F1834,F1839,F1847,F1854,F1868,F1883,F1892,F1918,F1928,F1944,F1958,F1980,F1989)</f>
        <v>2892246213.25</v>
      </c>
      <c r="G2206" s="216">
        <f t="shared" si="587"/>
        <v>339156063.87000006</v>
      </c>
      <c r="H2206" s="216">
        <f t="shared" si="587"/>
        <v>3231402277.1199994</v>
      </c>
      <c r="I2206" s="198"/>
      <c r="J2206" s="198"/>
    </row>
    <row r="2207" spans="1:10" s="17" customFormat="1" ht="12.75" hidden="1">
      <c r="A2207" s="182"/>
      <c r="B2207" s="185" t="s">
        <v>1083</v>
      </c>
      <c r="C2207" s="216">
        <f>SUM(C2001,C2009,C2034,C2039,C2046,C2052,C2059,C2066,C2074,C2081,C2086,C2092,C2099,C2106,C2112,C2121,C2126,C2132,C2137,C2141,C2147,C2151)</f>
        <v>520103514.90999997</v>
      </c>
      <c r="D2207" s="216">
        <f>SUM(D2001,D2009,D2034,D2039,D2046,D2052,D2059,D2066,D2074,D2081,D2086,D2092,D2099,D2106,D2112,D2121,D2126,D2132,D2137,D2141,D2147,D2151)</f>
        <v>90726802</v>
      </c>
      <c r="E2207" s="216">
        <f>SUM(E2001,E2009,E2034,E2039,E2046,E2052,E2059,E2066,E2074,E2081,E2086,E2092,E2099,E2106,E2112,E2121,E2126,E2132,E2137,E2141,E2147,E2151)</f>
        <v>610830316.90999985</v>
      </c>
      <c r="F2207" s="216">
        <f t="shared" ref="F2207:H2207" si="588">SUM(F2001,F2009,F2034,F2039,F2046,F2052,F2059,F2066,F2074,F2081,F2086,F2092,F2099,F2106,F2112,F2121,F2126,F2132,F2137,F2141,F2147,F2151)</f>
        <v>515898754.66000003</v>
      </c>
      <c r="G2207" s="216">
        <f t="shared" si="588"/>
        <v>90664310.340000004</v>
      </c>
      <c r="H2207" s="216">
        <f t="shared" si="588"/>
        <v>606563065.00000024</v>
      </c>
      <c r="I2207" s="198"/>
      <c r="J2207" s="198"/>
    </row>
    <row r="2208" spans="1:10" s="17" customFormat="1" ht="12.75" hidden="1">
      <c r="A2208" s="182"/>
      <c r="B2208" s="185"/>
      <c r="C2208" s="216">
        <f>C2159</f>
        <v>1559761504.74</v>
      </c>
      <c r="D2208" s="216">
        <f t="shared" ref="D2208:E2208" si="589">D2159</f>
        <v>0</v>
      </c>
      <c r="E2208" s="216">
        <f t="shared" si="589"/>
        <v>1559761504.74</v>
      </c>
      <c r="F2208" s="216">
        <f t="shared" ref="F2208:H2208" si="590">F2159</f>
        <v>1464737574.97</v>
      </c>
      <c r="G2208" s="216">
        <f t="shared" si="590"/>
        <v>0</v>
      </c>
      <c r="H2208" s="216">
        <f t="shared" si="590"/>
        <v>1464737574.97</v>
      </c>
      <c r="I2208" s="198"/>
      <c r="J2208" s="198"/>
    </row>
    <row r="2209" spans="1:10" s="17" customFormat="1" ht="12.75" hidden="1">
      <c r="A2209" s="182"/>
      <c r="B2209" s="185"/>
      <c r="C2209" s="216">
        <f>C2203+C2204+C2205+C2206+C2207-C2208</f>
        <v>6755940929.960001</v>
      </c>
      <c r="D2209" s="216">
        <f t="shared" ref="D2209:E2209" si="591">D2203+D2204+D2205+D2206+D2207-D2208</f>
        <v>871233849.79000008</v>
      </c>
      <c r="E2209" s="216">
        <f t="shared" si="591"/>
        <v>7627174779.75</v>
      </c>
      <c r="F2209" s="216">
        <f t="shared" ref="F2209" si="592">F2203+F2204+F2205+F2206+F2207-F2208</f>
        <v>6657743367.8999996</v>
      </c>
      <c r="G2209" s="216">
        <f t="shared" ref="G2209" si="593">G2203+G2204+G2205+G2206+G2207-G2208</f>
        <v>858109816.51000011</v>
      </c>
      <c r="H2209" s="216">
        <f t="shared" ref="H2209" si="594">H2203+H2204+H2205+H2206+H2207-H2208</f>
        <v>7515853184.4099989</v>
      </c>
      <c r="I2209" s="198"/>
      <c r="J2209" s="198"/>
    </row>
    <row r="2210" spans="1:10" s="17" customFormat="1" ht="13.5">
      <c r="A2210" s="182"/>
      <c r="B2210" s="185"/>
      <c r="C2210" s="216"/>
      <c r="D2210" s="184"/>
      <c r="E2210" s="216"/>
      <c r="F2210" s="186"/>
      <c r="G2210" s="184"/>
      <c r="H2210" s="216"/>
      <c r="I2210" s="198"/>
      <c r="J2210" s="198"/>
    </row>
    <row r="2211" spans="1:10" s="17" customFormat="1" ht="13.5">
      <c r="A2211" s="182"/>
      <c r="B2211" s="185"/>
      <c r="C2211" s="216"/>
      <c r="D2211" s="184"/>
      <c r="E2211" s="216"/>
      <c r="F2211" s="186"/>
      <c r="G2211" s="184"/>
      <c r="H2211" s="216"/>
      <c r="I2211" s="198"/>
      <c r="J2211" s="198"/>
    </row>
    <row r="2212" spans="1:10" s="17" customFormat="1" ht="13.5">
      <c r="A2212" s="182"/>
      <c r="B2212" s="185"/>
      <c r="C2212" s="216"/>
      <c r="D2212" s="184"/>
      <c r="E2212" s="216"/>
      <c r="F2212" s="186"/>
      <c r="G2212" s="184"/>
      <c r="H2212" s="216"/>
      <c r="I2212" s="198"/>
      <c r="J2212" s="198"/>
    </row>
    <row r="2213" spans="1:10" s="17" customFormat="1" ht="12.75">
      <c r="A2213" s="182"/>
      <c r="B2213" s="187"/>
      <c r="C2213" s="188"/>
      <c r="D2213" s="188"/>
      <c r="E2213" s="188"/>
      <c r="F2213" s="189"/>
      <c r="G2213" s="188"/>
      <c r="H2213" s="188"/>
      <c r="I2213" s="199"/>
      <c r="J2213" s="199"/>
    </row>
    <row r="2214" spans="1:10" s="17" customFormat="1" ht="20.25">
      <c r="A2214" s="190"/>
      <c r="B2214" s="191"/>
      <c r="C2214" s="188"/>
      <c r="D2214" s="188"/>
      <c r="E2214" s="217"/>
      <c r="F2214" s="189"/>
      <c r="G2214" s="188"/>
      <c r="H2214" s="217"/>
      <c r="I2214" s="200"/>
      <c r="J2214" s="200"/>
    </row>
    <row r="2215" spans="1:10">
      <c r="A2215" s="192"/>
      <c r="B2215" s="192"/>
      <c r="C2215" s="188"/>
      <c r="D2215" s="188"/>
      <c r="E2215" s="188"/>
      <c r="F2215" s="189"/>
      <c r="G2215" s="188"/>
      <c r="H2215" s="189"/>
      <c r="I2215" s="199"/>
      <c r="J2215" s="199"/>
    </row>
    <row r="2216" spans="1:10">
      <c r="A2216" s="192"/>
      <c r="B2216" s="192"/>
      <c r="C2216" s="188"/>
      <c r="D2216" s="188"/>
      <c r="E2216" s="188"/>
      <c r="F2216" s="189"/>
      <c r="G2216" s="189"/>
      <c r="H2216" s="189"/>
      <c r="I2216" s="199"/>
      <c r="J2216" s="199"/>
    </row>
    <row r="2217" spans="1:10">
      <c r="A2217" s="192"/>
      <c r="B2217" s="192"/>
      <c r="C2217" s="188"/>
      <c r="D2217" s="188"/>
      <c r="E2217" s="188"/>
      <c r="F2217" s="189"/>
      <c r="G2217" s="189"/>
      <c r="H2217" s="189"/>
      <c r="I2217" s="199"/>
      <c r="J2217" s="199"/>
    </row>
    <row r="2218" spans="1:10">
      <c r="A2218" s="192"/>
      <c r="B2218" s="192"/>
      <c r="C2218" s="188"/>
      <c r="D2218" s="188"/>
      <c r="E2218" s="188"/>
      <c r="F2218" s="189"/>
      <c r="G2218" s="189"/>
      <c r="H2218" s="189"/>
      <c r="I2218" s="199"/>
      <c r="J2218" s="199"/>
    </row>
    <row r="2219" spans="1:10">
      <c r="A2219" s="192"/>
      <c r="B2219" s="339"/>
      <c r="C2219" s="193"/>
      <c r="D2219" s="193"/>
      <c r="E2219" s="193"/>
      <c r="F2219" s="193"/>
      <c r="G2219" s="193"/>
      <c r="H2219" s="193"/>
      <c r="I2219" s="202"/>
      <c r="J2219" s="199"/>
    </row>
    <row r="2220" spans="1:10" ht="12.75">
      <c r="A2220" s="192"/>
      <c r="B2220" s="340"/>
      <c r="C2220" s="188"/>
      <c r="D2220" s="193"/>
      <c r="E2220" s="188"/>
      <c r="F2220" s="188"/>
      <c r="G2220" s="193"/>
      <c r="H2220" s="188"/>
      <c r="I2220" s="203"/>
      <c r="J2220" s="204"/>
    </row>
    <row r="2221" spans="1:10">
      <c r="A2221" s="192"/>
      <c r="B2221" s="340"/>
      <c r="C2221" s="188"/>
      <c r="D2221" s="188"/>
      <c r="E2221" s="188"/>
      <c r="F2221" s="188"/>
      <c r="G2221" s="188"/>
      <c r="H2221" s="188"/>
      <c r="I2221" s="199"/>
      <c r="J2221" s="199"/>
    </row>
    <row r="2222" spans="1:10">
      <c r="A2222" s="192"/>
      <c r="B2222" s="339"/>
      <c r="C2222" s="194"/>
      <c r="D2222" s="194"/>
      <c r="E2222" s="194"/>
      <c r="F2222" s="194"/>
      <c r="G2222" s="194"/>
      <c r="H2222" s="194"/>
      <c r="I2222" s="205"/>
      <c r="J2222" s="205"/>
    </row>
    <row r="2223" spans="1:10">
      <c r="A2223" s="192"/>
      <c r="B2223" s="340"/>
      <c r="C2223" s="188"/>
      <c r="D2223" s="188"/>
      <c r="E2223" s="188"/>
      <c r="F2223" s="188"/>
      <c r="G2223" s="188"/>
      <c r="H2223" s="188"/>
      <c r="I2223" s="199"/>
      <c r="J2223" s="199"/>
    </row>
    <row r="2224" spans="1:10">
      <c r="A2224" s="192"/>
      <c r="B2224" s="340"/>
      <c r="C2224" s="193"/>
      <c r="D2224" s="193"/>
      <c r="E2224" s="188"/>
      <c r="F2224" s="193"/>
      <c r="G2224" s="193"/>
      <c r="H2224" s="188"/>
      <c r="I2224" s="206"/>
      <c r="J2224" s="206"/>
    </row>
    <row r="2225" spans="1:10" ht="12.75">
      <c r="A2225" s="192"/>
      <c r="B2225" s="339"/>
      <c r="C2225" s="193"/>
      <c r="D2225" s="193"/>
      <c r="E2225" s="193"/>
      <c r="F2225" s="193"/>
      <c r="G2225" s="193"/>
      <c r="H2225" s="193"/>
      <c r="I2225" s="207"/>
      <c r="J2225" s="207"/>
    </row>
    <row r="2226" spans="1:10">
      <c r="A2226" s="192"/>
      <c r="B2226" s="340"/>
      <c r="C2226" s="188"/>
      <c r="D2226" s="188"/>
      <c r="E2226" s="188"/>
      <c r="F2226" s="188"/>
      <c r="G2226" s="188"/>
      <c r="H2226" s="188"/>
      <c r="I2226" s="208"/>
      <c r="J2226" s="208"/>
    </row>
    <row r="2227" spans="1:10">
      <c r="A2227" s="192"/>
      <c r="B2227" s="340"/>
      <c r="C2227" s="188"/>
      <c r="D2227" s="188"/>
      <c r="E2227" s="188"/>
      <c r="F2227" s="188"/>
      <c r="G2227" s="188"/>
      <c r="H2227" s="188"/>
      <c r="I2227" s="209"/>
      <c r="J2227" s="209"/>
    </row>
    <row r="2228" spans="1:10">
      <c r="A2228" s="192"/>
      <c r="B2228" s="340"/>
      <c r="C2228" s="188"/>
      <c r="D2228" s="188"/>
      <c r="E2228" s="188"/>
      <c r="F2228" s="188"/>
      <c r="G2228" s="188"/>
      <c r="H2228" s="188"/>
      <c r="I2228" s="209"/>
      <c r="J2228" s="209"/>
    </row>
    <row r="2229" spans="1:10">
      <c r="A2229" s="192"/>
      <c r="B2229" s="340"/>
      <c r="C2229" s="188"/>
      <c r="D2229" s="193"/>
      <c r="E2229" s="188"/>
      <c r="F2229" s="188"/>
      <c r="G2229" s="193"/>
      <c r="H2229" s="188"/>
      <c r="I2229" s="210"/>
      <c r="J2229" s="210"/>
    </row>
    <row r="2230" spans="1:10">
      <c r="A2230" s="195"/>
      <c r="B2230" s="183"/>
      <c r="C2230" s="212"/>
      <c r="D2230" s="188"/>
      <c r="E2230" s="188"/>
      <c r="F2230" s="212"/>
      <c r="G2230" s="188"/>
      <c r="H2230" s="188"/>
      <c r="I2230" s="201"/>
      <c r="J2230" s="201"/>
    </row>
    <row r="2231" spans="1:10">
      <c r="A2231" s="192"/>
      <c r="B2231" s="340"/>
      <c r="C2231" s="196"/>
      <c r="D2231" s="196"/>
      <c r="E2231" s="196"/>
      <c r="F2231" s="196"/>
      <c r="G2231" s="196"/>
      <c r="H2231" s="196"/>
      <c r="I2231" s="211"/>
      <c r="J2231" s="211"/>
    </row>
    <row r="2232" spans="1:10">
      <c r="A2232" s="1"/>
      <c r="B2232" s="1"/>
      <c r="C2232" s="21"/>
      <c r="D2232" s="21"/>
      <c r="E2232" s="21"/>
      <c r="F2232" s="14"/>
      <c r="G2232" s="14"/>
      <c r="H2232" s="14"/>
      <c r="I2232" s="21"/>
      <c r="J2232" s="21"/>
    </row>
    <row r="2233" spans="1:10" ht="15.75" customHeight="1">
      <c r="A2233" s="1"/>
      <c r="B2233" s="1"/>
      <c r="C2233" s="21"/>
      <c r="D2233" s="21"/>
      <c r="E2233" s="21"/>
      <c r="F2233" s="21"/>
      <c r="G2233" s="21"/>
      <c r="H2233" s="21"/>
      <c r="I2233" s="21"/>
      <c r="J2233" s="21"/>
    </row>
    <row r="2234" spans="1:10">
      <c r="A2234" s="1"/>
      <c r="B2234" s="1"/>
      <c r="C2234" s="21"/>
      <c r="D2234" s="21"/>
      <c r="E2234" s="21"/>
      <c r="F2234" s="21"/>
      <c r="G2234" s="21"/>
      <c r="H2234" s="21"/>
      <c r="I2234" s="21"/>
      <c r="J2234" s="21"/>
    </row>
    <row r="2235" spans="1:10" ht="15">
      <c r="A2235" s="1"/>
      <c r="B2235" s="1"/>
      <c r="C2235" s="31"/>
      <c r="D2235" s="31"/>
      <c r="E2235" s="31"/>
      <c r="F2235" s="31"/>
      <c r="G2235" s="31"/>
      <c r="H2235" s="31"/>
      <c r="I2235" s="31"/>
      <c r="J2235" s="31"/>
    </row>
    <row r="2236" spans="1:10">
      <c r="A2236" s="1"/>
      <c r="B2236" s="1"/>
    </row>
    <row r="2237" spans="1:10">
      <c r="A2237" s="1"/>
      <c r="B2237" s="1"/>
      <c r="C2237" s="21"/>
      <c r="D2237" s="21"/>
      <c r="E2237" s="21"/>
      <c r="F2237" s="21"/>
      <c r="G2237" s="21"/>
      <c r="H2237" s="21"/>
      <c r="I2237" s="21"/>
      <c r="J2237" s="21"/>
    </row>
    <row r="2238" spans="1:10">
      <c r="A2238" s="1"/>
      <c r="B2238" s="1"/>
      <c r="C2238" s="14"/>
      <c r="D2238" s="14"/>
      <c r="E2238" s="14"/>
      <c r="F2238" s="14"/>
      <c r="G2238" s="14"/>
      <c r="H2238" s="14"/>
      <c r="I2238" s="14"/>
      <c r="J2238" s="14"/>
    </row>
    <row r="2239" spans="1:10">
      <c r="A2239" s="1"/>
      <c r="B2239" s="1"/>
      <c r="C2239" s="22"/>
      <c r="D2239" s="22"/>
      <c r="E2239" s="22"/>
      <c r="F2239" s="22"/>
      <c r="G2239" s="22"/>
      <c r="H2239" s="22"/>
      <c r="I2239" s="22"/>
      <c r="J2239" s="22"/>
    </row>
  </sheetData>
  <customSheetViews>
    <customSheetView guid="{9E509C2D-EEE6-45E2-AAF7-6C159166801B}" scale="110" showPageBreaks="1" showGridLines="0" fitToPage="1" printArea="1" showRuler="0">
      <pane xSplit="2" ySplit="12" topLeftCell="F1689" activePane="bottomRight" state="frozen"/>
      <selection pane="bottomRight" activeCell="F1694" sqref="F1694"/>
      <rowBreaks count="39" manualBreakCount="39">
        <brk id="63" max="17" man="1"/>
        <brk id="118" max="17" man="1"/>
        <brk id="176" max="17" man="1"/>
        <brk id="232" max="17" man="1"/>
        <brk id="291" max="17" man="1"/>
        <brk id="344" max="17" man="1"/>
        <brk id="378" max="14" man="1"/>
        <brk id="402" max="17" man="1"/>
        <brk id="466" max="17" man="1"/>
        <brk id="534" max="17" man="1"/>
        <brk id="592" max="17" man="1"/>
        <brk id="654" max="17" man="1"/>
        <brk id="718" max="17" man="1"/>
        <brk id="782" max="17" man="1"/>
        <brk id="783" max="14" man="1"/>
        <brk id="784" max="14" man="1"/>
        <brk id="847" max="17" man="1"/>
        <brk id="912" max="17" man="1"/>
        <brk id="975" max="17" man="1"/>
        <brk id="1040" max="17" man="1"/>
        <brk id="1095" max="17" man="1"/>
        <brk id="1155" max="17" man="1"/>
        <brk id="1193" max="14" man="1"/>
        <brk id="1194" max="14" man="1"/>
        <brk id="1195" max="14" man="1"/>
        <brk id="1221" max="17" man="1"/>
        <brk id="1283" max="17" man="1"/>
        <brk id="1343" max="17" man="1"/>
        <brk id="1416" max="17" man="1"/>
        <brk id="1475" max="17" man="1"/>
        <brk id="1534" max="17" man="1"/>
        <brk id="1597" max="14" man="1"/>
        <brk id="1598" max="14" man="1"/>
        <brk id="1599" max="17" man="1"/>
        <brk id="1660" max="17" man="1"/>
        <brk id="1717" max="17" man="1"/>
        <brk id="1782" max="17" man="1"/>
        <brk id="1849" max="17" man="1"/>
        <brk id="1906" max="17" man="1"/>
      </rowBreaks>
      <pageMargins left="0.19685039370078741" right="0.19685039370078741" top="0.47244094488188981" bottom="0.59055118110236227" header="0.19685039370078741" footer="0.19685039370078741"/>
      <printOptions horizontalCentered="1"/>
      <pageSetup paperSize="9" scale="10" fitToWidth="0" orientation="landscape" r:id="rId1"/>
      <headerFooter alignWithMargins="0"/>
    </customSheetView>
    <customSheetView guid="{1BFA8141-987B-4BBB-8D11-118EDFCB7FD5}" showPageBreaks="1" showGridLines="0" printArea="1" hiddenRows="1" hiddenColumns="1" topLeftCell="A4">
      <pane xSplit="2" ySplit="9" topLeftCell="C1963" activePane="bottomRight" state="frozen"/>
      <selection pane="bottomRight" activeCell="A1294" sqref="A1294:IV1294"/>
      <rowBreaks count="29" manualBreakCount="29">
        <brk id="66" max="17" man="1"/>
        <brk id="123" max="17" man="1"/>
        <brk id="184" max="17" man="1"/>
        <brk id="234" max="17" man="1"/>
        <brk id="297" max="17" man="1"/>
        <brk id="348" max="17" man="1"/>
        <brk id="404" max="17" man="1"/>
        <brk id="486" max="17" man="1"/>
        <brk id="551" max="17" man="1"/>
        <brk id="592" max="17" man="1"/>
        <brk id="656" max="17" man="1"/>
        <brk id="715" max="17" man="1"/>
        <brk id="780" max="17" man="1"/>
        <brk id="858" max="17" man="1"/>
        <brk id="932" max="17" man="1"/>
        <brk id="1002" max="17" man="1"/>
        <brk id="1063" max="17" man="1"/>
        <brk id="1132" max="17" man="1"/>
        <brk id="1192" max="17" man="1"/>
        <brk id="1260" max="17" man="1"/>
        <brk id="1328" max="17" man="1"/>
        <brk id="1390" max="17" man="1"/>
        <brk id="1464" max="17" man="1"/>
        <brk id="1528" max="17" man="1"/>
        <brk id="1604" max="17" man="1"/>
        <brk id="1668" max="17" man="1"/>
        <brk id="1728" max="17" man="1"/>
        <brk id="1789" max="17" man="1"/>
        <brk id="1855" max="17" man="1"/>
      </rowBreaks>
      <pageMargins left="0.19685039370078741" right="0.19685039370078741" top="0.38" bottom="0.26" header="0.19685039370078741" footer="0.19685039370078741"/>
      <printOptions horizontalCentered="1"/>
      <pageSetup paperSize="9" scale="64" fitToWidth="0" fitToHeight="0" orientation="landscape" r:id="rId2"/>
      <headerFooter alignWithMargins="0"/>
    </customSheetView>
    <customSheetView guid="{7EC7CDD5-A286-4B60-BA8F-4CDAD9D2557F}" showPageBreaks="1" showGridLines="0" printArea="1" hiddenRows="1" showRuler="0" topLeftCell="A9">
      <pane xSplit="2" ySplit="7" topLeftCell="E73" activePane="bottomRight" state="frozen"/>
      <selection pane="bottomRight" activeCell="H123" sqref="H123"/>
      <rowBreaks count="20" manualBreakCount="20">
        <brk id="58" max="13" man="1"/>
        <brk id="105" max="13" man="1"/>
        <brk id="404" max="13" man="1"/>
        <brk id="572" max="13" man="1"/>
        <brk id="635" max="13" man="1"/>
        <brk id="697" max="13" man="1"/>
        <brk id="757" max="13" man="1"/>
        <brk id="816" max="13" man="1"/>
        <brk id="877" max="13" man="1"/>
        <brk id="938" max="13" man="1"/>
        <brk id="986" max="13" man="1"/>
        <brk id="1037" max="13" man="1"/>
        <brk id="1089" max="13" man="1"/>
        <brk id="1152" max="13" man="1"/>
        <brk id="1208" max="13" man="1"/>
        <brk id="1285" max="13" man="1"/>
        <brk id="1375" max="13" man="1"/>
        <brk id="1427" max="13" man="1"/>
        <brk id="1496" max="13" man="1"/>
        <brk id="1552" max="13" man="1"/>
      </rowBreaks>
      <pageMargins left="0.59" right="0.57999999999999996" top="0.47244094488188981" bottom="0.59055118110236227" header="0.19685039370078741" footer="0.19685039370078741"/>
      <printOptions horizontalCentered="1"/>
      <pageSetup paperSize="8" fitToHeight="9" orientation="landscape" r:id="rId3"/>
      <headerFooter alignWithMargins="0">
        <oddHeader xml:space="preserve">&amp;L&amp;P z &amp;N&amp;R&amp;D  &amp;T  </oddHeader>
      </headerFooter>
    </customSheetView>
    <customSheetView guid="{107F05B0-32C4-418F-8E9E-A6ECB0ADB407}" showPageBreaks="1" showGridLines="0" printArea="1" hiddenRows="1" showRuler="0" topLeftCell="A9">
      <pane xSplit="2" ySplit="7" topLeftCell="F1532" activePane="bottomRight" state="frozen"/>
      <selection pane="bottomRight" activeCell="K1553" sqref="K1553"/>
      <pageMargins left="0.59" right="0.57999999999999996" top="0.47244094488188981" bottom="0.59055118110236227" header="0.19685039370078741" footer="0.19685039370078741"/>
      <printOptions horizontalCentered="1"/>
      <pageSetup paperSize="8" fitToHeight="9" orientation="landscape" r:id="rId4"/>
      <headerFooter alignWithMargins="0"/>
    </customSheetView>
    <customSheetView guid="{1B5A1303-2240-4A1F-9EEE-F7D22BA97DFF}" showPageBreaks="1" showGridLines="0" printArea="1" hiddenRows="1" hiddenColumns="1" topLeftCell="A4">
      <pane xSplit="2" ySplit="9" topLeftCell="C362" activePane="bottomRight" state="frozen"/>
      <selection pane="bottomRight" activeCell="I392" sqref="I392"/>
      <rowBreaks count="29" manualBreakCount="29">
        <brk id="66" max="17" man="1"/>
        <brk id="123" max="17" man="1"/>
        <brk id="184" max="17" man="1"/>
        <brk id="234" max="17" man="1"/>
        <brk id="297" max="17" man="1"/>
        <brk id="348" max="17" man="1"/>
        <brk id="404" max="17" man="1"/>
        <brk id="486" max="17" man="1"/>
        <brk id="551" max="17" man="1"/>
        <brk id="592" max="17" man="1"/>
        <brk id="656" max="17" man="1"/>
        <brk id="715" max="17" man="1"/>
        <brk id="780" max="17" man="1"/>
        <brk id="858" max="17" man="1"/>
        <brk id="932" max="17" man="1"/>
        <brk id="1002" max="17" man="1"/>
        <brk id="1063" max="17" man="1"/>
        <brk id="1132" max="17" man="1"/>
        <brk id="1192" max="17" man="1"/>
        <brk id="1260" max="17" man="1"/>
        <brk id="1328" max="17" man="1"/>
        <brk id="1390" max="17" man="1"/>
        <brk id="1464" max="17" man="1"/>
        <brk id="1528" max="17" man="1"/>
        <brk id="1604" max="17" man="1"/>
        <brk id="1668" max="17" man="1"/>
        <brk id="1728" max="17" man="1"/>
        <brk id="1789" max="17" man="1"/>
        <brk id="1855" max="17" man="1"/>
      </rowBreaks>
      <pageMargins left="0.19685039370078741" right="0.19685039370078741" top="0.38" bottom="0.26" header="0.19685039370078741" footer="0.19685039370078741"/>
      <printOptions horizontalCentered="1"/>
      <pageSetup paperSize="9" scale="64" fitToWidth="0" fitToHeight="0" orientation="landscape" r:id="rId5"/>
      <headerFooter alignWithMargins="0"/>
    </customSheetView>
    <customSheetView guid="{5D1228A6-5986-4FF1-8958-6B30877E07E2}" scale="110" showPageBreaks="1" showGridLines="0" fitToPage="1" printArea="1">
      <pane xSplit="2" ySplit="12" topLeftCell="C1776" activePane="bottomRight" state="frozen"/>
      <selection pane="bottomRight" activeCell="K1773" sqref="K1773"/>
      <rowBreaks count="36" manualBreakCount="36">
        <brk id="63" max="17" man="1"/>
        <brk id="118" max="17" man="1"/>
        <brk id="176" max="17" man="1"/>
        <brk id="232" max="17" man="1"/>
        <brk id="291" max="17" man="1"/>
        <brk id="344" max="17" man="1"/>
        <brk id="378" max="14" man="1"/>
        <brk id="402" max="17" man="1"/>
        <brk id="466" max="17" man="1"/>
        <brk id="534" max="17" man="1"/>
        <brk id="593" max="17" man="1"/>
        <brk id="655" max="17" man="1"/>
        <brk id="719" max="17" man="1"/>
        <brk id="783" max="17" man="1"/>
        <brk id="784" max="14" man="1"/>
        <brk id="848" max="17" man="1"/>
        <brk id="913" max="17" man="1"/>
        <brk id="976" max="17" man="1"/>
        <brk id="1041" max="17" man="1"/>
        <brk id="1096" max="17" man="1"/>
        <brk id="1156" max="17" man="1"/>
        <brk id="1194" max="14" man="1"/>
        <brk id="1222" max="17" man="1"/>
        <brk id="1284" max="17" man="1"/>
        <brk id="1344" max="17" man="1"/>
        <brk id="1417" max="17" man="1"/>
        <brk id="1476" max="17" man="1"/>
        <brk id="1535" max="17" man="1"/>
        <brk id="1596" max="14" man="1"/>
        <brk id="1598" max="14" man="1"/>
        <brk id="1600" max="17" man="1"/>
        <brk id="1661" max="17" man="1"/>
        <brk id="1719" max="17" man="1"/>
        <brk id="1781" max="17" man="1"/>
        <brk id="1846" max="17" man="1"/>
        <brk id="1901" max="17" man="1"/>
      </rowBreaks>
      <pageMargins left="0.19685039370078741" right="0.19685039370078741" top="0.47244094488188981" bottom="0.59055118110236227" header="0.19685039370078741" footer="0.19685039370078741"/>
      <printOptions horizontalCentered="1"/>
      <pageSetup paperSize="9" scale="10" fitToWidth="0" orientation="landscape" r:id="rId6"/>
      <headerFooter alignWithMargins="0"/>
    </customSheetView>
  </customSheetViews>
  <mergeCells count="2">
    <mergeCell ref="A9:A10"/>
    <mergeCell ref="B9:B10"/>
  </mergeCells>
  <phoneticPr fontId="28" type="noConversion"/>
  <conditionalFormatting sqref="D12 F12 H12:I12 C113 C644:C648 C1921:C1926 C1512:C1515 C1534:C1538 C1637:C1642 C1674:C1680 C1696:C1699 C1807:C1809 C268:C279 C1947:C1956 C760:C769 C773:D779 C783:C791 C795:C802 C1549:C1553 C1557:C1563 C1567:C1572 C1380:C1391 C1395:C1399 C1459:C1466 C1479:C1487 C1491:C1498 C498:C500 C523:C526 C2041:C2044 C2054:C2057 C2061:C2064 C2068:C2071 C2076:C2079 C2101:C2103 C2114:C2119 C1961:C1978 C1542:C1545 C961:C967 C1033:C1042 C747:C756 C980:C986 C990:C995 C1017:C1021 C1091:C1093 C118:C131 C1871:C1881 C873:C880 C1188:C1198 C1260:C1267 C1341:C1345 C1836:C1837 B1754:B1765 B1718:B1722 B1724:B1732 B1734:B1751 B1809:B1843 B1767:B1795 B1397:B1405 C1684:C1692 B2065:B2068 B2071:B2076 B2080:B2088 C2088:C2089 C1858:C1866 C1602:C1605 C952:C957 B641:B644 C971:C976 B982:B983 B985:B990 B992:B999 B1001:B1007 C999:C1003 B1009:B1012 C1007:C1013 C1025:C1029 B1036:B1039 B1041:B1047 B1049 B1059:B1065 B1067:B1072 B1118:B1123 B1125:B1131 B1133:B1134 B1136:B1143 B1074:B1075 B1077:B1078 C1083:C1087 B1094:B1098 C1097:C1101 B1100:B1105 B1107:B1109 C1105:C1110 B1604:B1610 C1646:C1648 C1652:C1656 C1660:C1662 B1640:B1655 B1662:B1696 C1666:C1670 B1705:B1716 C2012:C2032 B1612:B1619 C1609:C1614 B1621:B1637 B1545:B1597 B1698:B1703 B1407:B1428 C1413:C1416 C1992:C1999 B1985:B2036 B1442:B1450 C1437:C1444 B1453:B1459 B1461 B1464:B1470 B1472:B1482 C1470:C1475 C675:C678 B646:B652 C682:C691 B808:B816 B818:B826 C816:C822 B654:B655 B657:B664 C652:C660 B697:B703 C695:C699 B705:B706 B708:B715 B717 C715:C720 B719 B726 B728:B735 B737 B741:B747 B749:B754 B666:B667 B669:B695 C664:C671 B762:B763 B767:B773 B775 B778:B783 B785 B789:B795 B797:B798 B800 B802:B806 C1519:C1521 B1493:B1504 B1599:B1602 C1886:C1890 C1502:C1508 B1145:B1153 C1141:C1149 B1156:B1157 C1153:C1160 B1169:B1177 B1159:B1167 C1164:C1173 B1179:B1188 C1177:C1184 B1190:B1203 C1202:C1209 B1205:B1213 B1215:B1216 C1222:C1232 B1218:B1223 B1225:B1237 B1239:B1240 B1242:B1248 B1250:B1260 C1248:C1256 B1369 C1367:C1376 B1371:B1395 B1262:B1271 B1273:B1282 C1271:C1278 B1284:B1295 C1282:C1291 B1297:B1305 B1307 B1309:B1317 C1305:C1313 B933:B940 C930:C936 B942 B944:B980 C910:C915 B921 C919:C926 B923:B930 B1323 B828:B836 C826:C831 B852 C850:C858 B857:B863 B866:B873 C862:C869 B875 B878:B898 B905:B919 B838:B839 B845:B850 B1333 C1328:C1337 B1335:B1341 B1343 B1345:B1349 B1430:B1440 C1426:C1433 B1362:B1367 C1359:C1363 C1349:C1355 B1351:B1359 B539:B543 B545:B582 C561:C562 B586:C640 B2038:B2049 B2051:B2062 B1014:B1018 B1020:B1034 B1051:B1056 B1080:B1091 B1111:B1116 B1657:B1660 B721:B724 B757:B760 B1484:B1486 B1488:B1491 B1506:B1543 B1325:B1331 B485:B488 B490:B537 C52:C59 B1926:B1983 C1931:C1942 B1797:B1807 C1801:C1803 C154:C159 C175:C187 C144:C149 C1895:C1916 B1845:B1924 C228:C243 C165:C170 C87:C97 C284:C294 B1:B60 C34:C39 C345:C352 C369:C395 B65:B483 B2090:B2196 B2198:B1048576">
    <cfRule type="cellIs" dxfId="2108" priority="2642" operator="equal">
      <formula>"ogółem"</formula>
    </cfRule>
  </conditionalFormatting>
  <conditionalFormatting sqref="C12 E12 G12 J12 A1:A17 A1754:A1765 A1718:A1722 A1724:A1732 A1734:A1751 A1809:A1843 A1767:A1795 A1397:A1405 A2065:A2068 A2071:A2076 A2080:A2088 A982:A983 A985:A990 A992:A999 A1001:A1007 A1009:A1012 A1036:A1039 A1041:A1047 A1049 A1059:A1065 A1067:A1072 A1118:A1123 A1125:A1131 A1133:A1134 A1136:A1143 A1074:A1075 A1077:A1078 A1094:A1098 A1100:A1105 A1107:A1109 A1604:A1610 A1640:A1655 A1662:A1696 A1705:A1716 A1612:A1619 A1621:A1637 A1545:A1597 A1698:A1703 A1407:A1420 A1985:A2036 A1422:A1428 A1442:A1450 A1453:A1459 A1461 A1464:A1470 A1472:A1482 A646:A652 A808:A816 A654:A655 A657:A664 A697:A703 A705:A706 A708:A715 A717 A719 A726 A728:A735 A737 A741:A747 A753:A754 A749:A750 A666:A667 A669:A695 A762:A763 A767:A773 A775 A778:A783 A785 A789:A795 A797:A798 A800 A802:A806 A1493:A1502 A1599:A1602 A1504 A1145:A1153 A1156:A1157 A1169:A1177 A1159:A1167 A1179:A1188 A1190:A1203 A1205:A1213 A1215:A1216 A1218:A1223 A1225:A1237 A1239:A1240 A1243:A1248 A1250:A1260 A1369 A1371:A1395 A1262:A1271 A1273:A1282 A1284:A1295 A1297:A1305 A1307 A1309:A1317 A933:A940 A942 A944:A980 A907:A919 A921 A923:A930 A1323 A828:A836 A852 A857:A863 A866:A873 A875 A878:A894 A838:A839 A845:A850 A1333 A1335:A1341 A1343 A1345:A1349 A1430:A1440 A1362:A1367 A1351:A1359 A539:A543 A545:A582 A615:A644 A2038:A2049 A2051:A2062 A1014:A1018 A1020:A1034 A1051:A1056 A1080:A1091 A1111:A1116 A1657:A1660 A721:A724 A757:A760 A1484:A1486 A1488:A1491 A1506:A1543 A1325:A1331 A485:A488 A490:A537 A1926:A1983 A1797:A1807 A1845:A1924 A586:A613 A2090:A2196 A818:A826 A65:A238 A19:A60 A241:A483 A2198:A1048576">
    <cfRule type="cellIs" dxfId="2107" priority="2641" operator="equal">
      <formula>"Wydatki bieżące"</formula>
    </cfRule>
  </conditionalFormatting>
  <conditionalFormatting sqref="A895:A898 A905:A906">
    <cfRule type="cellIs" dxfId="2106" priority="2637" operator="equal">
      <formula>"Wydatki bieżące"</formula>
    </cfRule>
  </conditionalFormatting>
  <conditionalFormatting sqref="D12 F12 H12:I12 C113 C644:C648 C1921:C1926 C1512:C1515 C1534:C1538 C1637:C1642 C1674:C1680 C1696:C1699 C1807:C1809 C268:C279 C1947:C1956 C760:C769 C773:D779 C783:C791 C795:C802 C1549:C1553 C1557:C1563 C1567:C1572 C1380:C1391 C1395:C1399 C1459:C1466 C1479:C1487 C1491:C1498 C498:C500 C523:C526 C2041:C2044 C2054:C2057 C2061:C2064 C2068:C2071 C2076:C2079 C2101:C2103 C2114:C2119 C1961:C1978 C1542:C1545 C961:C967 C1033:C1042 C747:C756 C980:C986 C990:C995 C1017:C1021 C1091:C1093 C118:C131 C1871:C1881 C873:C880 C1188:C1198 C1260:C1267 C1341:C1345 C1836:C1837 B1754:B1765 B1718:B1722 B1724:B1732 B1734:B1751 B1809:B1843 B1767:B1795 B1397:B1405 C1684:C1692 B2065:B2068 B2071:B2076 B2080:B2088 C2088:C2089 C1858:C1866 C1602:C1605 C952:C957 B641:B644 C971:C976 B982:B983 B985:B990 B992:B999 B1001:B1007 C999:C1003 B1009:B1012 C1007:C1013 C1025:C1029 B1036:B1039 B1041:B1047 B1049 B1059:B1065 B1067:B1072 B1118:B1123 B1125:B1131 B1133:B1134 B1136:B1143 B1074:B1075 B1077:B1078 C1083:C1087 B1094:B1098 C1097:C1101 B1100:B1105 B1107:B1109 C1105:C1110 B1604:B1610 C1646:C1648 C1652:C1656 C1660:C1662 B1640:B1655 B1662:B1696 C1666:C1670 B1705:B1716 C2012:C2032 B1612:B1619 C1609:C1614 B1621:B1637 B1545:B1597 B1698:B1703 B1407:B1428 C1413:C1416 C1992:C1999 B1985:B2036 B1442:B1450 C1437:C1444 B1453:B1459 B1461 B1464:B1470 B1472:B1482 C1470:C1475 C675:C678 B646:B652 C682:C691 B808:B816 B818:B826 C816:C822 B654:B655 B657:B664 C652:C660 B697:B703 C695:C699 B705:B706 B708:B715 B717 C715:C720 B719 B726 B728:B735 B737 B741:B747 B749:B754 B666:B667 B669:B695 C664:C671 B762:B763 B767:B773 B775 B778:B783 B785 B789:B795 B797:B798 B800 B802:B806 C1519:C1521 B1493:B1504 B1599:B1602 C1886:C1890 C1502:C1508 B1145:B1153 C1141:C1149 B1156:B1157 C1153:C1160 B1169:B1177 B1159:B1167 C1164:C1173 B1179:B1188 C1177:C1184 B1190:B1203 C1202:C1209 B1205:B1213 B1215:B1216 C1222:C1232 B1218:B1223 B1225:B1237 B1239:B1240 B1242:B1248 B1250:B1260 C1248:C1256 B1369 C1367:C1376 B1371:B1395 B1262:B1271 B1273:B1282 C1271:C1278 B1284:B1295 C1282:C1291 B1297:B1305 B1307 B1309:B1317 C1305:C1313 B933:B940 C930:C936 B942 B944:B980 C910:C915 B921 C919:C926 B923:B930 B1323 B828:B836 C826:C831 B852 C850:C858 B857:B863 B866:B873 C862:C869 B875 B878:B898 B905:B919 B838:B839 B845:B850 B1333 C1328:C1337 B1335:B1341 B1343 B1345:B1349 B1430:B1440 C1426:C1433 B1362:B1367 C1359:C1363 C1349:C1355 B1351:B1359 B539:B543 B545:B582 C561:C562 B586:C640 B2038:B2049 B2051:B2062 B1014:B1018 B1020:B1034 B1051:B1056 B1080:B1091 B1111:B1116 B1657:B1660 B721:B724 B757:B760 B1484:B1486 B1488:B1491 B1506:B1543 B1325:B1331 B485:B488 B490:B537 C52:C59 B1926:B1983 C1931:C1942 B1797:B1807 C1801:C1803 C154:C159 C175:C187 C144:C149 C1895:C1916 B1845:B1924 C228:C243 C165:C170 C87:C97 C284:C294 B1:B60 C34:C39 C345:C352 C369:C395 B65:B483 B2090:B2196 B2198:B1048576">
    <cfRule type="cellIs" dxfId="2105" priority="2636" operator="equal">
      <formula>"ogółem"</formula>
    </cfRule>
  </conditionalFormatting>
  <conditionalFormatting sqref="C12 E12 G12 J12 A1:A17 A1754:A1765 A1718:A1722 A1724:A1732 A1734:A1751 A1809:A1843 A1767:A1795 A1397:A1405 A2065:A2068 A2071:A2076 A2080:A2088 A982:A983 A985:A990 A992:A999 A1001:A1007 A1009:A1012 A1036:A1039 A1041:A1047 A1049 A1059:A1065 A1067:A1072 A1118:A1123 A1125:A1131 A1133:A1134 A1136:A1143 A1074:A1075 A1077:A1078 A1094:A1098 A1100:A1105 A1107:A1109 A1604:A1610 A1640:A1655 A1662:A1696 A1705:A1716 A1612:A1619 A1621:A1637 A1545:A1597 A1698:A1703 A1407:A1420 A1985:A2036 A1422:A1428 A1442:A1450 A1453:A1459 A1461 A1464:A1470 A1472:A1482 A646:A652 A808:A816 A654:A655 A657:A664 A697:A703 A705:A706 A708:A715 A717 A719 A726 A728:A735 A737 A741:A747 A753:A754 A749:A750 A666:A667 A669:A695 A762:A763 A767:A773 A775 A778:A783 A785 A789:A795 A797:A798 A800 A802:A806 A1493:A1502 A1599:A1602 A1504 A1145:A1153 A1156:A1157 A1169:A1177 A1159:A1167 A1179:A1188 A1190:A1203 A1205:A1213 A1215:A1216 A1218:A1223 A1225:A1237 A1239:A1240 A1243:A1248 A1250:A1260 A1369 A1371:A1395 A1262:A1271 A1273:A1282 A1284:A1295 A1297:A1305 A1307 A1309:A1317 A933:A940 A942 A944:A980 A921 A923:A930 A1323 A828:A836 A852 A857:A863 A866:A873 A875 A878:A898 A905:A919 A838:A839 A845:A850 A1333 A1335:A1341 A1343 A1345:A1349 A1430:A1440 A1362:A1367 A1351:A1359 A539:A543 A545:A582 A615:A644 A2038:A2049 A2051:A2062 A1014:A1018 A1020:A1034 A1051:A1056 A1080:A1091 A1111:A1116 A1657:A1660 A721:A724 A757:A760 A1484:A1486 A1488:A1491 A1506:A1543 A1325:A1331 A485:A488 A490:A537 A1926:A1983 A1797:A1807 A1845:A1924 A586:A613 A2090:A2196 A818:A826 A65:A238 A19:A60 A241:A483 A2198:A1048576">
    <cfRule type="cellIs" dxfId="2104" priority="2635" operator="equal">
      <formula>"Wydatki bieżące"</formula>
    </cfRule>
  </conditionalFormatting>
  <conditionalFormatting sqref="D12 F12 H12:I12 C113 C644:C648 C1921:C1926 C1512:C1515 C1534:C1538 C1637:C1642 C1674:C1680 C1696:C1699 C1807:C1809 C268:C279 C1947:C1956 C760:C769 C773:D779 C783:C791 C795:C802 C1549:C1553 C1557:C1563 C1567:C1572 C1380:C1391 C1395:C1399 C1459:C1466 C1479:C1487 C1491:C1498 C498:C500 C523:C526 C2041:C2044 C2054:C2057 C2061:C2064 C2068:C2071 C2076:C2079 C2101:C2103 C2114:C2119 C1961:C1978 C1542:C1545 C961:C967 C1033:C1042 C747:C756 C980:C986 C990:C995 C1017:C1021 C1091:C1093 C118:C131 C1871:C1881 C873:C880 C1188:C1198 C1260:C1267 C1341:C1345 C1836:C1837 B1754:B1765 B1718:B1722 B1724:B1732 B1734:B1751 B1809:B1843 B1767:B1795 B1397:B1405 C1684:C1692 B2065:B2068 B2071:B2076 B2080:B2088 C2088:C2089 C1858:C1866 C1602:C1605 C952:C957 B641:B644 C971:C976 B982:B983 B985:B990 B992:B999 B1001:B1007 C999:C1003 B1009:B1012 C1007:C1013 C1025:C1029 B1036:B1039 B1041:B1047 B1049 B1059:B1065 B1067:B1072 B1118:B1123 B1125:B1131 B1133:B1134 B1136:B1143 B1074:B1075 B1077:B1078 C1083:C1087 B1094:B1098 C1097:C1101 B1100:B1105 B1107:B1109 C1105:C1110 B1604:B1610 C1646:C1648 C1652:C1656 C1660:C1662 B1640:B1655 B1662:B1696 C1666:C1670 B1705:B1716 C2012:C2032 B1612:B1619 C1609:C1614 B1621:B1637 B1545:B1597 B1698:B1703 B1407:B1428 C1413:C1416 C1992:C1999 B1985:B2036 B1442:B1450 C1437:C1444 B1453:B1459 B1461 B1464:B1470 B1472:B1482 C1470:C1475 C675:C678 B646:B652 C682:C691 B808:B816 B818:B826 C816:C822 B654:B655 B657:B664 C652:C660 B697:B703 C695:C699 B705:B706 B708:B715 B717 C715:C720 B719 B726 B728:B735 B737 B741:B747 B749:B754 B666:B667 B669:B695 C664:C671 B762:B763 B767:B773 B775 B778:B783 B785 B789:B795 B797:B798 B800 B802:B806 C1519:C1521 B1493:B1504 B1599:B1602 C1886:C1890 C1502:C1508 B1145:B1153 C1141:C1149 B1156:B1157 C1153:C1160 B1169:B1177 B1159:B1167 C1164:C1173 B1179:B1188 C1177:C1184 B1190:B1203 C1202:C1209 B1205:B1213 B1215:B1216 C1222:C1232 B1218:B1223 B1225:B1237 B1239:B1240 B1242:B1248 B1250:B1260 C1248:C1256 B1369 C1367:C1376 B1371:B1395 B1262:B1271 B1273:B1282 C1271:C1278 B1284:B1295 C1282:C1291 B1297:B1305 B1307 B1309:B1317 C1305:C1313 B933:B940 C930:C936 B942 B944:B980 C910:C915 B921 C919:C926 B923:B930 B1323 B828:B836 C826:C831 B852 C850:C858 B857:B863 B866:B873 C862:C869 B875 B878:B898 B905:B919 B838:B839 B845:B850 B1333 C1328:C1337 B1335:B1341 B1343 B1345:B1349 B1430:B1440 C1426:C1433 B1362:B1367 C1359:C1363 C1349:C1355 B1351:B1359 B539:B543 B545:B582 C561:C562 B586:C640 B2038:B2049 B2051:B2062 B1014:B1018 B1020:B1034 B1051:B1056 B1080:B1091 B1111:B1116 B1657:B1660 B721:B724 B757:B760 B1484:B1486 B1488:B1491 B1506:B1543 B1325:B1331 B485:B488 B490:B537 C52:C59 B1926:B1983 C1931:C1942 B1797:B1807 C1801:C1803 C154:C159 C175:C187 C144:C149 C1895:C1916 B1845:B1924 C228:C243 C165:C170 C87:C97 C284:C294 B1:B60 C34:C39 C345:C352 C369:C395 B65:B483 B2090:B2196 B2198:B1048576">
    <cfRule type="cellIs" dxfId="2103" priority="2629" operator="equal">
      <formula>"ogółem"</formula>
    </cfRule>
    <cfRule type="cellIs" dxfId="2102" priority="2630" operator="equal">
      <formula>"ogółem"</formula>
    </cfRule>
  </conditionalFormatting>
  <conditionalFormatting sqref="C12 E12 G12 J12 A1:A17 A1754:A1765 A1718:A1722 A1724:A1732 A1734:A1751 A1809:A1843 A1767:A1795 A1397:A1405 A2065:A2068 A2071:A2076 A2080:A2088 A982:A983 A985:A990 A992:A999 A1001:A1007 A1009:A1012 A1036:A1039 A1041:A1047 A1049 A1059:A1065 A1067:A1072 A1118:A1123 A1125:A1131 A1133:A1134 A1136:A1143 A1074:A1075 A1077:A1078 A1094:A1098 A1100:A1105 A1107:A1109 A1604:A1610 A1640:A1655 A1662:A1696 A1705:A1716 A1612:A1619 A1621:A1637 A1545:A1597 A1698:A1703 A1407:A1420 A1985:A2036 A1422:A1428 A1442:A1450 A1453:A1459 A1461 A1464:A1470 A1472:A1482 A646:A652 A808:A816 A654:A655 A657:A664 A697:A703 A705:A706 A708:A715 A717 A719 A726 A728:A735 A737 A741:A747 A753:A754 A749:A750 A666:A667 A669:A695 A762:A763 A767:A773 A775 A778:A783 A785 A789:A795 A797:A798 A800 A802:A806 A1493:A1502 A1599:A1602 A1504 A1145:A1153 A1156:A1157 A1169:A1177 A1159:A1167 A1179:A1188 A1190:A1203 A1205:A1213 A1215:A1216 A1218:A1223 A1225:A1237 A1239:A1240 A1243:A1248 A1250:A1260 A1369 A1371:A1395 A1262:A1271 A1273:A1282 A1284:A1295 A1297:A1305 A1307 A1309:A1317 A933:A940 A942 A944:A980 A921 A923:A930 A1323 A828:A836 A852 A857:A863 A866:A873 A875 A878:A898 A905:A919 A838:A839 A845:A850 A1333 A1335:A1341 A1343 A1345:A1349 A1430:A1440 A1362:A1367 A1351:A1359 A539:A543 A545:A582 A615:A644 A2038:A2049 A2051:A2062 A1014:A1018 A1020:A1034 A1051:A1056 A1080:A1091 A1111:A1116 A1657:A1660 A721:A724 A757:A760 A1484:A1486 A1488:A1491 A1506:A1543 A1325:A1331 A485:A488 A490:A537 A1926:A1983 A1797:A1807 A1845:A1924 A586:A613 A2090:A2196 A818:A826 A65:A238 A19:A60 A241:A483 A2198:A1048576">
    <cfRule type="cellIs" dxfId="2101" priority="2628" operator="equal">
      <formula>"Wydatki bieżące"</formula>
    </cfRule>
  </conditionalFormatting>
  <conditionalFormatting sqref="C16:C19">
    <cfRule type="cellIs" dxfId="2100" priority="2602" operator="equal">
      <formula>"ogółem"</formula>
    </cfRule>
  </conditionalFormatting>
  <conditionalFormatting sqref="C16:C19">
    <cfRule type="cellIs" dxfId="2099" priority="2601" operator="equal">
      <formula>"ogółem"</formula>
    </cfRule>
  </conditionalFormatting>
  <conditionalFormatting sqref="C16:C19">
    <cfRule type="cellIs" dxfId="2098" priority="2599" operator="equal">
      <formula>"ogółem"</formula>
    </cfRule>
    <cfRule type="cellIs" dxfId="2097" priority="2600" operator="equal">
      <formula>"ogółem"</formula>
    </cfRule>
  </conditionalFormatting>
  <conditionalFormatting sqref="C24">
    <cfRule type="cellIs" dxfId="2096" priority="2598" operator="equal">
      <formula>"ogółem"</formula>
    </cfRule>
  </conditionalFormatting>
  <conditionalFormatting sqref="C24">
    <cfRule type="cellIs" dxfId="2095" priority="2597" operator="equal">
      <formula>"ogółem"</formula>
    </cfRule>
  </conditionalFormatting>
  <conditionalFormatting sqref="C24">
    <cfRule type="cellIs" dxfId="2094" priority="2595" operator="equal">
      <formula>"ogółem"</formula>
    </cfRule>
    <cfRule type="cellIs" dxfId="2093" priority="2596" operator="equal">
      <formula>"ogółem"</formula>
    </cfRule>
  </conditionalFormatting>
  <conditionalFormatting sqref="C29">
    <cfRule type="cellIs" dxfId="2092" priority="2594" operator="equal">
      <formula>"ogółem"</formula>
    </cfRule>
  </conditionalFormatting>
  <conditionalFormatting sqref="C29">
    <cfRule type="cellIs" dxfId="2091" priority="2593" operator="equal">
      <formula>"ogółem"</formula>
    </cfRule>
  </conditionalFormatting>
  <conditionalFormatting sqref="C29">
    <cfRule type="cellIs" dxfId="2090" priority="2591" operator="equal">
      <formula>"ogółem"</formula>
    </cfRule>
    <cfRule type="cellIs" dxfId="2089" priority="2592" operator="equal">
      <formula>"ogółem"</formula>
    </cfRule>
  </conditionalFormatting>
  <conditionalFormatting sqref="C44:C46">
    <cfRule type="cellIs" dxfId="2088" priority="2586" operator="equal">
      <formula>"ogółem"</formula>
    </cfRule>
  </conditionalFormatting>
  <conditionalFormatting sqref="C44:C46">
    <cfRule type="cellIs" dxfId="2087" priority="2585" operator="equal">
      <formula>"ogółem"</formula>
    </cfRule>
  </conditionalFormatting>
  <conditionalFormatting sqref="C44:C46">
    <cfRule type="cellIs" dxfId="2086" priority="2583" operator="equal">
      <formula>"ogółem"</formula>
    </cfRule>
    <cfRule type="cellIs" dxfId="2085" priority="2584" operator="equal">
      <formula>"ogółem"</formula>
    </cfRule>
  </conditionalFormatting>
  <conditionalFormatting sqref="C69:C76">
    <cfRule type="cellIs" dxfId="2084" priority="2578" operator="equal">
      <formula>"ogółem"</formula>
    </cfRule>
  </conditionalFormatting>
  <conditionalFormatting sqref="C69:C76">
    <cfRule type="cellIs" dxfId="2083" priority="2577" operator="equal">
      <formula>"ogółem"</formula>
    </cfRule>
  </conditionalFormatting>
  <conditionalFormatting sqref="C69:C76">
    <cfRule type="cellIs" dxfId="2082" priority="2575" operator="equal">
      <formula>"ogółem"</formula>
    </cfRule>
    <cfRule type="cellIs" dxfId="2081" priority="2576" operator="equal">
      <formula>"ogółem"</formula>
    </cfRule>
  </conditionalFormatting>
  <conditionalFormatting sqref="C81:C82">
    <cfRule type="cellIs" dxfId="2080" priority="2574" operator="equal">
      <formula>"ogółem"</formula>
    </cfRule>
  </conditionalFormatting>
  <conditionalFormatting sqref="C81:C82">
    <cfRule type="cellIs" dxfId="2079" priority="2573" operator="equal">
      <formula>"ogółem"</formula>
    </cfRule>
  </conditionalFormatting>
  <conditionalFormatting sqref="C81:C82">
    <cfRule type="cellIs" dxfId="2078" priority="2571" operator="equal">
      <formula>"ogółem"</formula>
    </cfRule>
    <cfRule type="cellIs" dxfId="2077" priority="2572" operator="equal">
      <formula>"ogółem"</formula>
    </cfRule>
  </conditionalFormatting>
  <conditionalFormatting sqref="C106">
    <cfRule type="cellIs" dxfId="2076" priority="2566" operator="equal">
      <formula>"ogółem"</formula>
    </cfRule>
  </conditionalFormatting>
  <conditionalFormatting sqref="C106">
    <cfRule type="cellIs" dxfId="2075" priority="2565" operator="equal">
      <formula>"ogółem"</formula>
    </cfRule>
  </conditionalFormatting>
  <conditionalFormatting sqref="C106">
    <cfRule type="cellIs" dxfId="2074" priority="2563" operator="equal">
      <formula>"ogółem"</formula>
    </cfRule>
    <cfRule type="cellIs" dxfId="2073" priority="2564" operator="equal">
      <formula>"ogółem"</formula>
    </cfRule>
  </conditionalFormatting>
  <conditionalFormatting sqref="C111:C112">
    <cfRule type="cellIs" dxfId="2072" priority="2562" operator="equal">
      <formula>"ogółem"</formula>
    </cfRule>
  </conditionalFormatting>
  <conditionalFormatting sqref="C111:C112">
    <cfRule type="cellIs" dxfId="2071" priority="2561" operator="equal">
      <formula>"ogółem"</formula>
    </cfRule>
  </conditionalFormatting>
  <conditionalFormatting sqref="C111:C112">
    <cfRule type="cellIs" dxfId="2070" priority="2559" operator="equal">
      <formula>"ogółem"</formula>
    </cfRule>
    <cfRule type="cellIs" dxfId="2069" priority="2560" operator="equal">
      <formula>"ogółem"</formula>
    </cfRule>
  </conditionalFormatting>
  <conditionalFormatting sqref="C137:C138">
    <cfRule type="cellIs" dxfId="2068" priority="2554" operator="equal">
      <formula>"ogółem"</formula>
    </cfRule>
  </conditionalFormatting>
  <conditionalFormatting sqref="C137:C138">
    <cfRule type="cellIs" dxfId="2067" priority="2553" operator="equal">
      <formula>"ogółem"</formula>
    </cfRule>
  </conditionalFormatting>
  <conditionalFormatting sqref="C137:C138">
    <cfRule type="cellIs" dxfId="2066" priority="2551" operator="equal">
      <formula>"ogółem"</formula>
    </cfRule>
    <cfRule type="cellIs" dxfId="2065" priority="2552" operator="equal">
      <formula>"ogółem"</formula>
    </cfRule>
  </conditionalFormatting>
  <conditionalFormatting sqref="C192:C195">
    <cfRule type="cellIs" dxfId="2064" priority="2534" operator="equal">
      <formula>"ogółem"</formula>
    </cfRule>
  </conditionalFormatting>
  <conditionalFormatting sqref="C192:C195">
    <cfRule type="cellIs" dxfId="2063" priority="2533" operator="equal">
      <formula>"ogółem"</formula>
    </cfRule>
  </conditionalFormatting>
  <conditionalFormatting sqref="C192:C195">
    <cfRule type="cellIs" dxfId="2062" priority="2531" operator="equal">
      <formula>"ogółem"</formula>
    </cfRule>
    <cfRule type="cellIs" dxfId="2061" priority="2532" operator="equal">
      <formula>"ogółem"</formula>
    </cfRule>
  </conditionalFormatting>
  <conditionalFormatting sqref="C200:C203">
    <cfRule type="cellIs" dxfId="2060" priority="2530" operator="equal">
      <formula>"ogółem"</formula>
    </cfRule>
  </conditionalFormatting>
  <conditionalFormatting sqref="C200:C203">
    <cfRule type="cellIs" dxfId="2059" priority="2529" operator="equal">
      <formula>"ogółem"</formula>
    </cfRule>
  </conditionalFormatting>
  <conditionalFormatting sqref="C200:C203">
    <cfRule type="cellIs" dxfId="2058" priority="2527" operator="equal">
      <formula>"ogółem"</formula>
    </cfRule>
    <cfRule type="cellIs" dxfId="2057" priority="2528" operator="equal">
      <formula>"ogółem"</formula>
    </cfRule>
  </conditionalFormatting>
  <conditionalFormatting sqref="C208">
    <cfRule type="cellIs" dxfId="2056" priority="2526" operator="equal">
      <formula>"ogółem"</formula>
    </cfRule>
  </conditionalFormatting>
  <conditionalFormatting sqref="C208">
    <cfRule type="cellIs" dxfId="2055" priority="2525" operator="equal">
      <formula>"ogółem"</formula>
    </cfRule>
  </conditionalFormatting>
  <conditionalFormatting sqref="C208">
    <cfRule type="cellIs" dxfId="2054" priority="2523" operator="equal">
      <formula>"ogółem"</formula>
    </cfRule>
    <cfRule type="cellIs" dxfId="2053" priority="2524" operator="equal">
      <formula>"ogółem"</formula>
    </cfRule>
  </conditionalFormatting>
  <conditionalFormatting sqref="C215:C223">
    <cfRule type="cellIs" dxfId="2052" priority="2522" operator="equal">
      <formula>"ogółem"</formula>
    </cfRule>
  </conditionalFormatting>
  <conditionalFormatting sqref="C215:C223">
    <cfRule type="cellIs" dxfId="2051" priority="2521" operator="equal">
      <formula>"ogółem"</formula>
    </cfRule>
  </conditionalFormatting>
  <conditionalFormatting sqref="C215:C223">
    <cfRule type="cellIs" dxfId="2050" priority="2519" operator="equal">
      <formula>"ogółem"</formula>
    </cfRule>
    <cfRule type="cellIs" dxfId="2049" priority="2520" operator="equal">
      <formula>"ogółem"</formula>
    </cfRule>
  </conditionalFormatting>
  <conditionalFormatting sqref="C248:C251">
    <cfRule type="cellIs" dxfId="2048" priority="2514" operator="equal">
      <formula>"ogółem"</formula>
    </cfRule>
  </conditionalFormatting>
  <conditionalFormatting sqref="C248:C251">
    <cfRule type="cellIs" dxfId="2047" priority="2513" operator="equal">
      <formula>"ogółem"</formula>
    </cfRule>
  </conditionalFormatting>
  <conditionalFormatting sqref="C248:C251">
    <cfRule type="cellIs" dxfId="2046" priority="2511" operator="equal">
      <formula>"ogółem"</formula>
    </cfRule>
    <cfRule type="cellIs" dxfId="2045" priority="2512" operator="equal">
      <formula>"ogółem"</formula>
    </cfRule>
  </conditionalFormatting>
  <conditionalFormatting sqref="C258">
    <cfRule type="cellIs" dxfId="2044" priority="2510" operator="equal">
      <formula>"ogółem"</formula>
    </cfRule>
  </conditionalFormatting>
  <conditionalFormatting sqref="C258">
    <cfRule type="cellIs" dxfId="2043" priority="2509" operator="equal">
      <formula>"ogółem"</formula>
    </cfRule>
  </conditionalFormatting>
  <conditionalFormatting sqref="C258">
    <cfRule type="cellIs" dxfId="2042" priority="2507" operator="equal">
      <formula>"ogółem"</formula>
    </cfRule>
    <cfRule type="cellIs" dxfId="2041" priority="2508" operator="equal">
      <formula>"ogółem"</formula>
    </cfRule>
  </conditionalFormatting>
  <conditionalFormatting sqref="C299">
    <cfRule type="cellIs" dxfId="2040" priority="2498" operator="equal">
      <formula>"ogółem"</formula>
    </cfRule>
  </conditionalFormatting>
  <conditionalFormatting sqref="C299">
    <cfRule type="cellIs" dxfId="2039" priority="2497" operator="equal">
      <formula>"ogółem"</formula>
    </cfRule>
  </conditionalFormatting>
  <conditionalFormatting sqref="C299">
    <cfRule type="cellIs" dxfId="2038" priority="2495" operator="equal">
      <formula>"ogółem"</formula>
    </cfRule>
    <cfRule type="cellIs" dxfId="2037" priority="2496" operator="equal">
      <formula>"ogółem"</formula>
    </cfRule>
  </conditionalFormatting>
  <conditionalFormatting sqref="C304:C307">
    <cfRule type="cellIs" dxfId="2036" priority="2494" operator="equal">
      <formula>"ogółem"</formula>
    </cfRule>
  </conditionalFormatting>
  <conditionalFormatting sqref="C304:C307">
    <cfRule type="cellIs" dxfId="2035" priority="2493" operator="equal">
      <formula>"ogółem"</formula>
    </cfRule>
  </conditionalFormatting>
  <conditionalFormatting sqref="C304:C307">
    <cfRule type="cellIs" dxfId="2034" priority="2491" operator="equal">
      <formula>"ogółem"</formula>
    </cfRule>
    <cfRule type="cellIs" dxfId="2033" priority="2492" operator="equal">
      <formula>"ogółem"</formula>
    </cfRule>
  </conditionalFormatting>
  <conditionalFormatting sqref="C313:C321">
    <cfRule type="cellIs" dxfId="2032" priority="2490" operator="equal">
      <formula>"ogółem"</formula>
    </cfRule>
  </conditionalFormatting>
  <conditionalFormatting sqref="C313:C321">
    <cfRule type="cellIs" dxfId="2031" priority="2489" operator="equal">
      <formula>"ogółem"</formula>
    </cfRule>
  </conditionalFormatting>
  <conditionalFormatting sqref="C313:C321">
    <cfRule type="cellIs" dxfId="2030" priority="2487" operator="equal">
      <formula>"ogółem"</formula>
    </cfRule>
    <cfRule type="cellIs" dxfId="2029" priority="2488" operator="equal">
      <formula>"ogółem"</formula>
    </cfRule>
  </conditionalFormatting>
  <conditionalFormatting sqref="C326:C344">
    <cfRule type="cellIs" dxfId="2028" priority="2486" operator="equal">
      <formula>"ogółem"</formula>
    </cfRule>
  </conditionalFormatting>
  <conditionalFormatting sqref="C326:C344">
    <cfRule type="cellIs" dxfId="2027" priority="2485" operator="equal">
      <formula>"ogółem"</formula>
    </cfRule>
  </conditionalFormatting>
  <conditionalFormatting sqref="C326:C344">
    <cfRule type="cellIs" dxfId="2026" priority="2483" operator="equal">
      <formula>"ogółem"</formula>
    </cfRule>
    <cfRule type="cellIs" dxfId="2025" priority="2484" operator="equal">
      <formula>"ogółem"</formula>
    </cfRule>
  </conditionalFormatting>
  <conditionalFormatting sqref="C357">
    <cfRule type="cellIs" dxfId="2024" priority="2478" operator="equal">
      <formula>"ogółem"</formula>
    </cfRule>
  </conditionalFormatting>
  <conditionalFormatting sqref="C357">
    <cfRule type="cellIs" dxfId="2023" priority="2477" operator="equal">
      <formula>"ogółem"</formula>
    </cfRule>
  </conditionalFormatting>
  <conditionalFormatting sqref="C357">
    <cfRule type="cellIs" dxfId="2022" priority="2475" operator="equal">
      <formula>"ogółem"</formula>
    </cfRule>
    <cfRule type="cellIs" dxfId="2021" priority="2476" operator="equal">
      <formula>"ogółem"</formula>
    </cfRule>
  </conditionalFormatting>
  <conditionalFormatting sqref="C362:C363">
    <cfRule type="cellIs" dxfId="2020" priority="2474" operator="equal">
      <formula>"ogółem"</formula>
    </cfRule>
  </conditionalFormatting>
  <conditionalFormatting sqref="C362:C363">
    <cfRule type="cellIs" dxfId="2019" priority="2473" operator="equal">
      <formula>"ogółem"</formula>
    </cfRule>
  </conditionalFormatting>
  <conditionalFormatting sqref="C362:C363">
    <cfRule type="cellIs" dxfId="2018" priority="2471" operator="equal">
      <formula>"ogółem"</formula>
    </cfRule>
    <cfRule type="cellIs" dxfId="2017" priority="2472" operator="equal">
      <formula>"ogółem"</formula>
    </cfRule>
  </conditionalFormatting>
  <conditionalFormatting sqref="C401:C405">
    <cfRule type="cellIs" dxfId="2016" priority="2466" operator="equal">
      <formula>"ogółem"</formula>
    </cfRule>
  </conditionalFormatting>
  <conditionalFormatting sqref="C401:C405">
    <cfRule type="cellIs" dxfId="2015" priority="2465" operator="equal">
      <formula>"ogółem"</formula>
    </cfRule>
  </conditionalFormatting>
  <conditionalFormatting sqref="C401:C405">
    <cfRule type="cellIs" dxfId="2014" priority="2463" operator="equal">
      <formula>"ogółem"</formula>
    </cfRule>
    <cfRule type="cellIs" dxfId="2013" priority="2464" operator="equal">
      <formula>"ogółem"</formula>
    </cfRule>
  </conditionalFormatting>
  <conditionalFormatting sqref="C410:C412">
    <cfRule type="cellIs" dxfId="2012" priority="2462" operator="equal">
      <formula>"ogółem"</formula>
    </cfRule>
  </conditionalFormatting>
  <conditionalFormatting sqref="C410:C412">
    <cfRule type="cellIs" dxfId="2011" priority="2461" operator="equal">
      <formula>"ogółem"</formula>
    </cfRule>
  </conditionalFormatting>
  <conditionalFormatting sqref="C410:C412">
    <cfRule type="cellIs" dxfId="2010" priority="2459" operator="equal">
      <formula>"ogółem"</formula>
    </cfRule>
    <cfRule type="cellIs" dxfId="2009" priority="2460" operator="equal">
      <formula>"ogółem"</formula>
    </cfRule>
  </conditionalFormatting>
  <conditionalFormatting sqref="C417:C424">
    <cfRule type="cellIs" dxfId="2008" priority="2458" operator="equal">
      <formula>"ogółem"</formula>
    </cfRule>
  </conditionalFormatting>
  <conditionalFormatting sqref="C417:C424">
    <cfRule type="cellIs" dxfId="2007" priority="2457" operator="equal">
      <formula>"ogółem"</formula>
    </cfRule>
  </conditionalFormatting>
  <conditionalFormatting sqref="C417:C424">
    <cfRule type="cellIs" dxfId="2006" priority="2455" operator="equal">
      <formula>"ogółem"</formula>
    </cfRule>
    <cfRule type="cellIs" dxfId="2005" priority="2456" operator="equal">
      <formula>"ogółem"</formula>
    </cfRule>
  </conditionalFormatting>
  <conditionalFormatting sqref="C430:C436">
    <cfRule type="cellIs" dxfId="2004" priority="2454" operator="equal">
      <formula>"ogółem"</formula>
    </cfRule>
  </conditionalFormatting>
  <conditionalFormatting sqref="C430:C436">
    <cfRule type="cellIs" dxfId="2003" priority="2453" operator="equal">
      <formula>"ogółem"</formula>
    </cfRule>
  </conditionalFormatting>
  <conditionalFormatting sqref="C430:C436">
    <cfRule type="cellIs" dxfId="2002" priority="2451" operator="equal">
      <formula>"ogółem"</formula>
    </cfRule>
    <cfRule type="cellIs" dxfId="2001" priority="2452" operator="equal">
      <formula>"ogółem"</formula>
    </cfRule>
  </conditionalFormatting>
  <conditionalFormatting sqref="C455:C457">
    <cfRule type="cellIs" dxfId="2000" priority="2450" operator="equal">
      <formula>"ogółem"</formula>
    </cfRule>
  </conditionalFormatting>
  <conditionalFormatting sqref="C455:C457">
    <cfRule type="cellIs" dxfId="1999" priority="2449" operator="equal">
      <formula>"ogółem"</formula>
    </cfRule>
  </conditionalFormatting>
  <conditionalFormatting sqref="C455:C457">
    <cfRule type="cellIs" dxfId="1998" priority="2447" operator="equal">
      <formula>"ogółem"</formula>
    </cfRule>
    <cfRule type="cellIs" dxfId="1997" priority="2448" operator="equal">
      <formula>"ogółem"</formula>
    </cfRule>
  </conditionalFormatting>
  <conditionalFormatting sqref="C461:C462">
    <cfRule type="cellIs" dxfId="1996" priority="2446" operator="equal">
      <formula>"ogółem"</formula>
    </cfRule>
  </conditionalFormatting>
  <conditionalFormatting sqref="C461:C462">
    <cfRule type="cellIs" dxfId="1995" priority="2445" operator="equal">
      <formula>"ogółem"</formula>
    </cfRule>
  </conditionalFormatting>
  <conditionalFormatting sqref="C461:C462">
    <cfRule type="cellIs" dxfId="1994" priority="2443" operator="equal">
      <formula>"ogółem"</formula>
    </cfRule>
    <cfRule type="cellIs" dxfId="1993" priority="2444" operator="equal">
      <formula>"ogółem"</formula>
    </cfRule>
  </conditionalFormatting>
  <conditionalFormatting sqref="C466">
    <cfRule type="cellIs" dxfId="1992" priority="2442" operator="equal">
      <formula>"ogółem"</formula>
    </cfRule>
  </conditionalFormatting>
  <conditionalFormatting sqref="C466">
    <cfRule type="cellIs" dxfId="1991" priority="2441" operator="equal">
      <formula>"ogółem"</formula>
    </cfRule>
  </conditionalFormatting>
  <conditionalFormatting sqref="C466">
    <cfRule type="cellIs" dxfId="1990" priority="2439" operator="equal">
      <formula>"ogółem"</formula>
    </cfRule>
    <cfRule type="cellIs" dxfId="1989" priority="2440" operator="equal">
      <formula>"ogółem"</formula>
    </cfRule>
  </conditionalFormatting>
  <conditionalFormatting sqref="C471:C473">
    <cfRule type="cellIs" dxfId="1988" priority="2438" operator="equal">
      <formula>"ogółem"</formula>
    </cfRule>
  </conditionalFormatting>
  <conditionalFormatting sqref="C471:C473">
    <cfRule type="cellIs" dxfId="1987" priority="2437" operator="equal">
      <formula>"ogółem"</formula>
    </cfRule>
  </conditionalFormatting>
  <conditionalFormatting sqref="C471:C473">
    <cfRule type="cellIs" dxfId="1986" priority="2435" operator="equal">
      <formula>"ogółem"</formula>
    </cfRule>
    <cfRule type="cellIs" dxfId="1985" priority="2436" operator="equal">
      <formula>"ogółem"</formula>
    </cfRule>
  </conditionalFormatting>
  <conditionalFormatting sqref="C477:C478">
    <cfRule type="cellIs" dxfId="1984" priority="2434" operator="equal">
      <formula>"ogółem"</formula>
    </cfRule>
  </conditionalFormatting>
  <conditionalFormatting sqref="C477:C478">
    <cfRule type="cellIs" dxfId="1983" priority="2433" operator="equal">
      <formula>"ogółem"</formula>
    </cfRule>
  </conditionalFormatting>
  <conditionalFormatting sqref="C477:C478">
    <cfRule type="cellIs" dxfId="1982" priority="2431" operator="equal">
      <formula>"ogółem"</formula>
    </cfRule>
    <cfRule type="cellIs" dxfId="1981" priority="2432" operator="equal">
      <formula>"ogółem"</formula>
    </cfRule>
  </conditionalFormatting>
  <conditionalFormatting sqref="C482:C484">
    <cfRule type="cellIs" dxfId="1980" priority="2430" operator="equal">
      <formula>"ogółem"</formula>
    </cfRule>
  </conditionalFormatting>
  <conditionalFormatting sqref="C482:C484">
    <cfRule type="cellIs" dxfId="1979" priority="2429" operator="equal">
      <formula>"ogółem"</formula>
    </cfRule>
  </conditionalFormatting>
  <conditionalFormatting sqref="C482:C484">
    <cfRule type="cellIs" dxfId="1978" priority="2427" operator="equal">
      <formula>"ogółem"</formula>
    </cfRule>
    <cfRule type="cellIs" dxfId="1977" priority="2428" operator="equal">
      <formula>"ogółem"</formula>
    </cfRule>
  </conditionalFormatting>
  <conditionalFormatting sqref="C488:C489">
    <cfRule type="cellIs" dxfId="1976" priority="2426" operator="equal">
      <formula>"ogółem"</formula>
    </cfRule>
  </conditionalFormatting>
  <conditionalFormatting sqref="C488:C489">
    <cfRule type="cellIs" dxfId="1975" priority="2425" operator="equal">
      <formula>"ogółem"</formula>
    </cfRule>
  </conditionalFormatting>
  <conditionalFormatting sqref="C488:C489">
    <cfRule type="cellIs" dxfId="1974" priority="2423" operator="equal">
      <formula>"ogółem"</formula>
    </cfRule>
    <cfRule type="cellIs" dxfId="1973" priority="2424" operator="equal">
      <formula>"ogółem"</formula>
    </cfRule>
  </conditionalFormatting>
  <conditionalFormatting sqref="C493:C494">
    <cfRule type="cellIs" dxfId="1972" priority="2422" operator="equal">
      <formula>"ogółem"</formula>
    </cfRule>
  </conditionalFormatting>
  <conditionalFormatting sqref="C493:C494">
    <cfRule type="cellIs" dxfId="1971" priority="2421" operator="equal">
      <formula>"ogółem"</formula>
    </cfRule>
  </conditionalFormatting>
  <conditionalFormatting sqref="C493:C494">
    <cfRule type="cellIs" dxfId="1970" priority="2419" operator="equal">
      <formula>"ogółem"</formula>
    </cfRule>
    <cfRule type="cellIs" dxfId="1969" priority="2420" operator="equal">
      <formula>"ogółem"</formula>
    </cfRule>
  </conditionalFormatting>
  <conditionalFormatting sqref="C504:C506">
    <cfRule type="cellIs" dxfId="1968" priority="2414" operator="equal">
      <formula>"ogółem"</formula>
    </cfRule>
  </conditionalFormatting>
  <conditionalFormatting sqref="C504:C506">
    <cfRule type="cellIs" dxfId="1967" priority="2413" operator="equal">
      <formula>"ogółem"</formula>
    </cfRule>
  </conditionalFormatting>
  <conditionalFormatting sqref="C504:C506">
    <cfRule type="cellIs" dxfId="1966" priority="2411" operator="equal">
      <formula>"ogółem"</formula>
    </cfRule>
    <cfRule type="cellIs" dxfId="1965" priority="2412" operator="equal">
      <formula>"ogółem"</formula>
    </cfRule>
  </conditionalFormatting>
  <conditionalFormatting sqref="C510:C512">
    <cfRule type="cellIs" dxfId="1964" priority="2410" operator="equal">
      <formula>"ogółem"</formula>
    </cfRule>
  </conditionalFormatting>
  <conditionalFormatting sqref="C510:C512">
    <cfRule type="cellIs" dxfId="1963" priority="2409" operator="equal">
      <formula>"ogółem"</formula>
    </cfRule>
  </conditionalFormatting>
  <conditionalFormatting sqref="C510:C512">
    <cfRule type="cellIs" dxfId="1962" priority="2407" operator="equal">
      <formula>"ogółem"</formula>
    </cfRule>
    <cfRule type="cellIs" dxfId="1961" priority="2408" operator="equal">
      <formula>"ogółem"</formula>
    </cfRule>
  </conditionalFormatting>
  <conditionalFormatting sqref="C516:C519">
    <cfRule type="cellIs" dxfId="1960" priority="2406" operator="equal">
      <formula>"ogółem"</formula>
    </cfRule>
  </conditionalFormatting>
  <conditionalFormatting sqref="C516:C519">
    <cfRule type="cellIs" dxfId="1959" priority="2405" operator="equal">
      <formula>"ogółem"</formula>
    </cfRule>
  </conditionalFormatting>
  <conditionalFormatting sqref="C516:C519">
    <cfRule type="cellIs" dxfId="1958" priority="2403" operator="equal">
      <formula>"ogółem"</formula>
    </cfRule>
    <cfRule type="cellIs" dxfId="1957" priority="2404" operator="equal">
      <formula>"ogółem"</formula>
    </cfRule>
  </conditionalFormatting>
  <conditionalFormatting sqref="C530:C532">
    <cfRule type="cellIs" dxfId="1956" priority="2398" operator="equal">
      <formula>"ogółem"</formula>
    </cfRule>
  </conditionalFormatting>
  <conditionalFormatting sqref="C530:C532">
    <cfRule type="cellIs" dxfId="1955" priority="2397" operator="equal">
      <formula>"ogółem"</formula>
    </cfRule>
  </conditionalFormatting>
  <conditionalFormatting sqref="C530:C532">
    <cfRule type="cellIs" dxfId="1954" priority="2395" operator="equal">
      <formula>"ogółem"</formula>
    </cfRule>
    <cfRule type="cellIs" dxfId="1953" priority="2396" operator="equal">
      <formula>"ogółem"</formula>
    </cfRule>
  </conditionalFormatting>
  <conditionalFormatting sqref="C537:C539">
    <cfRule type="cellIs" dxfId="1952" priority="2394" operator="equal">
      <formula>"ogółem"</formula>
    </cfRule>
  </conditionalFormatting>
  <conditionalFormatting sqref="C537:C539">
    <cfRule type="cellIs" dxfId="1951" priority="2393" operator="equal">
      <formula>"ogółem"</formula>
    </cfRule>
  </conditionalFormatting>
  <conditionalFormatting sqref="C537:C539">
    <cfRule type="cellIs" dxfId="1950" priority="2391" operator="equal">
      <formula>"ogółem"</formula>
    </cfRule>
    <cfRule type="cellIs" dxfId="1949" priority="2392" operator="equal">
      <formula>"ogółem"</formula>
    </cfRule>
  </conditionalFormatting>
  <conditionalFormatting sqref="C543:C545">
    <cfRule type="cellIs" dxfId="1948" priority="2390" operator="equal">
      <formula>"ogółem"</formula>
    </cfRule>
  </conditionalFormatting>
  <conditionalFormatting sqref="C543:C545">
    <cfRule type="cellIs" dxfId="1947" priority="2389" operator="equal">
      <formula>"ogółem"</formula>
    </cfRule>
  </conditionalFormatting>
  <conditionalFormatting sqref="C543:C545">
    <cfRule type="cellIs" dxfId="1946" priority="2387" operator="equal">
      <formula>"ogółem"</formula>
    </cfRule>
    <cfRule type="cellIs" dxfId="1945" priority="2388" operator="equal">
      <formula>"ogółem"</formula>
    </cfRule>
  </conditionalFormatting>
  <conditionalFormatting sqref="C549:C551">
    <cfRule type="cellIs" dxfId="1944" priority="2386" operator="equal">
      <formula>"ogółem"</formula>
    </cfRule>
  </conditionalFormatting>
  <conditionalFormatting sqref="C549:C551">
    <cfRule type="cellIs" dxfId="1943" priority="2385" operator="equal">
      <formula>"ogółem"</formula>
    </cfRule>
  </conditionalFormatting>
  <conditionalFormatting sqref="C549:C551">
    <cfRule type="cellIs" dxfId="1942" priority="2383" operator="equal">
      <formula>"ogółem"</formula>
    </cfRule>
    <cfRule type="cellIs" dxfId="1941" priority="2384" operator="equal">
      <formula>"ogółem"</formula>
    </cfRule>
  </conditionalFormatting>
  <conditionalFormatting sqref="C555:C557">
    <cfRule type="cellIs" dxfId="1940" priority="2382" operator="equal">
      <formula>"ogółem"</formula>
    </cfRule>
  </conditionalFormatting>
  <conditionalFormatting sqref="C555:C557">
    <cfRule type="cellIs" dxfId="1939" priority="2381" operator="equal">
      <formula>"ogółem"</formula>
    </cfRule>
  </conditionalFormatting>
  <conditionalFormatting sqref="C555:C557">
    <cfRule type="cellIs" dxfId="1938" priority="2379" operator="equal">
      <formula>"ogółem"</formula>
    </cfRule>
    <cfRule type="cellIs" dxfId="1937" priority="2380" operator="equal">
      <formula>"ogółem"</formula>
    </cfRule>
  </conditionalFormatting>
  <conditionalFormatting sqref="C566:C568">
    <cfRule type="cellIs" dxfId="1936" priority="2374" operator="equal">
      <formula>"ogółem"</formula>
    </cfRule>
  </conditionalFormatting>
  <conditionalFormatting sqref="C566:C568">
    <cfRule type="cellIs" dxfId="1935" priority="2373" operator="equal">
      <formula>"ogółem"</formula>
    </cfRule>
  </conditionalFormatting>
  <conditionalFormatting sqref="C566:C568">
    <cfRule type="cellIs" dxfId="1934" priority="2371" operator="equal">
      <formula>"ogółem"</formula>
    </cfRule>
    <cfRule type="cellIs" dxfId="1933" priority="2372" operator="equal">
      <formula>"ogółem"</formula>
    </cfRule>
  </conditionalFormatting>
  <conditionalFormatting sqref="C573:C574">
    <cfRule type="cellIs" dxfId="1932" priority="2370" operator="equal">
      <formula>"ogółem"</formula>
    </cfRule>
  </conditionalFormatting>
  <conditionalFormatting sqref="C573:C574">
    <cfRule type="cellIs" dxfId="1931" priority="2369" operator="equal">
      <formula>"ogółem"</formula>
    </cfRule>
  </conditionalFormatting>
  <conditionalFormatting sqref="C573:C574">
    <cfRule type="cellIs" dxfId="1930" priority="2367" operator="equal">
      <formula>"ogółem"</formula>
    </cfRule>
    <cfRule type="cellIs" dxfId="1929" priority="2368" operator="equal">
      <formula>"ogółem"</formula>
    </cfRule>
  </conditionalFormatting>
  <conditionalFormatting sqref="C578:C582">
    <cfRule type="cellIs" dxfId="1928" priority="2366" operator="equal">
      <formula>"ogółem"</formula>
    </cfRule>
  </conditionalFormatting>
  <conditionalFormatting sqref="C578:C582">
    <cfRule type="cellIs" dxfId="1927" priority="2365" operator="equal">
      <formula>"ogółem"</formula>
    </cfRule>
  </conditionalFormatting>
  <conditionalFormatting sqref="C578:C582">
    <cfRule type="cellIs" dxfId="1926" priority="2363" operator="equal">
      <formula>"ogółem"</formula>
    </cfRule>
    <cfRule type="cellIs" dxfId="1925" priority="2364" operator="equal">
      <formula>"ogółem"</formula>
    </cfRule>
  </conditionalFormatting>
  <conditionalFormatting sqref="C703:C711">
    <cfRule type="cellIs" dxfId="1924" priority="2334" operator="equal">
      <formula>"ogółem"</formula>
    </cfRule>
  </conditionalFormatting>
  <conditionalFormatting sqref="C703:C711">
    <cfRule type="cellIs" dxfId="1923" priority="2333" operator="equal">
      <formula>"ogółem"</formula>
    </cfRule>
  </conditionalFormatting>
  <conditionalFormatting sqref="C703:C711">
    <cfRule type="cellIs" dxfId="1922" priority="2331" operator="equal">
      <formula>"ogółem"</formula>
    </cfRule>
    <cfRule type="cellIs" dxfId="1921" priority="2332" operator="equal">
      <formula>"ogółem"</formula>
    </cfRule>
  </conditionalFormatting>
  <conditionalFormatting sqref="C724:C731">
    <cfRule type="cellIs" dxfId="1920" priority="2326" operator="equal">
      <formula>"ogółem"</formula>
    </cfRule>
  </conditionalFormatting>
  <conditionalFormatting sqref="C724:C731">
    <cfRule type="cellIs" dxfId="1919" priority="2325" operator="equal">
      <formula>"ogółem"</formula>
    </cfRule>
  </conditionalFormatting>
  <conditionalFormatting sqref="C724:C731">
    <cfRule type="cellIs" dxfId="1918" priority="2323" operator="equal">
      <formula>"ogółem"</formula>
    </cfRule>
    <cfRule type="cellIs" dxfId="1917" priority="2324" operator="equal">
      <formula>"ogółem"</formula>
    </cfRule>
  </conditionalFormatting>
  <conditionalFormatting sqref="C735:C743">
    <cfRule type="cellIs" dxfId="1916" priority="2322" operator="equal">
      <formula>"ogółem"</formula>
    </cfRule>
  </conditionalFormatting>
  <conditionalFormatting sqref="C735:C743">
    <cfRule type="cellIs" dxfId="1915" priority="2321" operator="equal">
      <formula>"ogółem"</formula>
    </cfRule>
  </conditionalFormatting>
  <conditionalFormatting sqref="C735:C743">
    <cfRule type="cellIs" dxfId="1914" priority="2319" operator="equal">
      <formula>"ogółem"</formula>
    </cfRule>
    <cfRule type="cellIs" dxfId="1913" priority="2320" operator="equal">
      <formula>"ogółem"</formula>
    </cfRule>
  </conditionalFormatting>
  <conditionalFormatting sqref="C806:C812">
    <cfRule type="cellIs" dxfId="1912" priority="2298" operator="equal">
      <formula>"ogółem"</formula>
    </cfRule>
  </conditionalFormatting>
  <conditionalFormatting sqref="C806:C812">
    <cfRule type="cellIs" dxfId="1911" priority="2297" operator="equal">
      <formula>"ogółem"</formula>
    </cfRule>
  </conditionalFormatting>
  <conditionalFormatting sqref="C806:C812">
    <cfRule type="cellIs" dxfId="1910" priority="2295" operator="equal">
      <formula>"ogółem"</formula>
    </cfRule>
    <cfRule type="cellIs" dxfId="1909" priority="2296" operator="equal">
      <formula>"ogółem"</formula>
    </cfRule>
  </conditionalFormatting>
  <conditionalFormatting sqref="C836:C846">
    <cfRule type="cellIs" dxfId="1908" priority="2286" operator="equal">
      <formula>"ogółem"</formula>
    </cfRule>
  </conditionalFormatting>
  <conditionalFormatting sqref="C836:C846">
    <cfRule type="cellIs" dxfId="1907" priority="2285" operator="equal">
      <formula>"ogółem"</formula>
    </cfRule>
  </conditionalFormatting>
  <conditionalFormatting sqref="C836:C846">
    <cfRule type="cellIs" dxfId="1906" priority="2283" operator="equal">
      <formula>"ogółem"</formula>
    </cfRule>
    <cfRule type="cellIs" dxfId="1905" priority="2284" operator="equal">
      <formula>"ogółem"</formula>
    </cfRule>
  </conditionalFormatting>
  <conditionalFormatting sqref="C885:C893">
    <cfRule type="cellIs" dxfId="1904" priority="2270" operator="equal">
      <formula>"ogółem"</formula>
    </cfRule>
  </conditionalFormatting>
  <conditionalFormatting sqref="C885:C893">
    <cfRule type="cellIs" dxfId="1903" priority="2269" operator="equal">
      <formula>"ogółem"</formula>
    </cfRule>
  </conditionalFormatting>
  <conditionalFormatting sqref="C885:C893">
    <cfRule type="cellIs" dxfId="1902" priority="2267" operator="equal">
      <formula>"ogółem"</formula>
    </cfRule>
    <cfRule type="cellIs" dxfId="1901" priority="2268" operator="equal">
      <formula>"ogółem"</formula>
    </cfRule>
  </conditionalFormatting>
  <conditionalFormatting sqref="C897:C906">
    <cfRule type="cellIs" dxfId="1900" priority="2266" operator="equal">
      <formula>"ogółem"</formula>
    </cfRule>
  </conditionalFormatting>
  <conditionalFormatting sqref="C897:C906">
    <cfRule type="cellIs" dxfId="1899" priority="2265" operator="equal">
      <formula>"ogółem"</formula>
    </cfRule>
  </conditionalFormatting>
  <conditionalFormatting sqref="C897:C906">
    <cfRule type="cellIs" dxfId="1898" priority="2263" operator="equal">
      <formula>"ogółem"</formula>
    </cfRule>
    <cfRule type="cellIs" dxfId="1897" priority="2264" operator="equal">
      <formula>"ogółem"</formula>
    </cfRule>
  </conditionalFormatting>
  <conditionalFormatting sqref="C940:C948">
    <cfRule type="cellIs" dxfId="1896" priority="2250" operator="equal">
      <formula>"ogółem"</formula>
    </cfRule>
  </conditionalFormatting>
  <conditionalFormatting sqref="C940:C948">
    <cfRule type="cellIs" dxfId="1895" priority="2249" operator="equal">
      <formula>"ogółem"</formula>
    </cfRule>
  </conditionalFormatting>
  <conditionalFormatting sqref="C940:C948">
    <cfRule type="cellIs" dxfId="1894" priority="2247" operator="equal">
      <formula>"ogółem"</formula>
    </cfRule>
    <cfRule type="cellIs" dxfId="1893" priority="2248" operator="equal">
      <formula>"ogółem"</formula>
    </cfRule>
  </conditionalFormatting>
  <conditionalFormatting sqref="C1046:C1050">
    <cfRule type="cellIs" dxfId="1892" priority="2206" operator="equal">
      <formula>"ogółem"</formula>
    </cfRule>
  </conditionalFormatting>
  <conditionalFormatting sqref="C1046:C1050">
    <cfRule type="cellIs" dxfId="1891" priority="2205" operator="equal">
      <formula>"ogółem"</formula>
    </cfRule>
  </conditionalFormatting>
  <conditionalFormatting sqref="C1046:C1050">
    <cfRule type="cellIs" dxfId="1890" priority="2203" operator="equal">
      <formula>"ogółem"</formula>
    </cfRule>
    <cfRule type="cellIs" dxfId="1889" priority="2204" operator="equal">
      <formula>"ogółem"</formula>
    </cfRule>
  </conditionalFormatting>
  <conditionalFormatting sqref="C1054:C1061">
    <cfRule type="cellIs" dxfId="1888" priority="2202" operator="equal">
      <formula>"ogółem"</formula>
    </cfRule>
  </conditionalFormatting>
  <conditionalFormatting sqref="C1054:C1061">
    <cfRule type="cellIs" dxfId="1887" priority="2201" operator="equal">
      <formula>"ogółem"</formula>
    </cfRule>
  </conditionalFormatting>
  <conditionalFormatting sqref="C1054:C1061">
    <cfRule type="cellIs" dxfId="1886" priority="2199" operator="equal">
      <formula>"ogółem"</formula>
    </cfRule>
    <cfRule type="cellIs" dxfId="1885" priority="2200" operator="equal">
      <formula>"ogółem"</formula>
    </cfRule>
  </conditionalFormatting>
  <conditionalFormatting sqref="C1065:C1068">
    <cfRule type="cellIs" dxfId="1884" priority="2198" operator="equal">
      <formula>"ogółem"</formula>
    </cfRule>
  </conditionalFormatting>
  <conditionalFormatting sqref="C1065:C1068">
    <cfRule type="cellIs" dxfId="1883" priority="2197" operator="equal">
      <formula>"ogółem"</formula>
    </cfRule>
  </conditionalFormatting>
  <conditionalFormatting sqref="C1065:C1068">
    <cfRule type="cellIs" dxfId="1882" priority="2195" operator="equal">
      <formula>"ogółem"</formula>
    </cfRule>
    <cfRule type="cellIs" dxfId="1881" priority="2196" operator="equal">
      <formula>"ogółem"</formula>
    </cfRule>
  </conditionalFormatting>
  <conditionalFormatting sqref="C1072:C1079">
    <cfRule type="cellIs" dxfId="1880" priority="2194" operator="equal">
      <formula>"ogółem"</formula>
    </cfRule>
  </conditionalFormatting>
  <conditionalFormatting sqref="C1072:C1079">
    <cfRule type="cellIs" dxfId="1879" priority="2193" operator="equal">
      <formula>"ogółem"</formula>
    </cfRule>
  </conditionalFormatting>
  <conditionalFormatting sqref="C1072:C1079">
    <cfRule type="cellIs" dxfId="1878" priority="2191" operator="equal">
      <formula>"ogółem"</formula>
    </cfRule>
    <cfRule type="cellIs" dxfId="1877" priority="2192" operator="equal">
      <formula>"ogółem"</formula>
    </cfRule>
  </conditionalFormatting>
  <conditionalFormatting sqref="C1114:C1118">
    <cfRule type="cellIs" dxfId="1876" priority="2174" operator="equal">
      <formula>"ogółem"</formula>
    </cfRule>
  </conditionalFormatting>
  <conditionalFormatting sqref="C1114:C1118">
    <cfRule type="cellIs" dxfId="1875" priority="2173" operator="equal">
      <formula>"ogółem"</formula>
    </cfRule>
  </conditionalFormatting>
  <conditionalFormatting sqref="C1114:C1118">
    <cfRule type="cellIs" dxfId="1874" priority="2171" operator="equal">
      <formula>"ogółem"</formula>
    </cfRule>
    <cfRule type="cellIs" dxfId="1873" priority="2172" operator="equal">
      <formula>"ogółem"</formula>
    </cfRule>
  </conditionalFormatting>
  <conditionalFormatting sqref="C1122:C1127">
    <cfRule type="cellIs" dxfId="1872" priority="2170" operator="equal">
      <formula>"ogółem"</formula>
    </cfRule>
  </conditionalFormatting>
  <conditionalFormatting sqref="C1122:C1127">
    <cfRule type="cellIs" dxfId="1871" priority="2169" operator="equal">
      <formula>"ogółem"</formula>
    </cfRule>
  </conditionalFormatting>
  <conditionalFormatting sqref="C1122:C1127">
    <cfRule type="cellIs" dxfId="1870" priority="2167" operator="equal">
      <formula>"ogółem"</formula>
    </cfRule>
    <cfRule type="cellIs" dxfId="1869" priority="2168" operator="equal">
      <formula>"ogółem"</formula>
    </cfRule>
  </conditionalFormatting>
  <conditionalFormatting sqref="C1131:C1137">
    <cfRule type="cellIs" dxfId="1868" priority="2166" operator="equal">
      <formula>"ogółem"</formula>
    </cfRule>
  </conditionalFormatting>
  <conditionalFormatting sqref="C1131:C1137">
    <cfRule type="cellIs" dxfId="1867" priority="2165" operator="equal">
      <formula>"ogółem"</formula>
    </cfRule>
  </conditionalFormatting>
  <conditionalFormatting sqref="C1131:C1137">
    <cfRule type="cellIs" dxfId="1866" priority="2163" operator="equal">
      <formula>"ogółem"</formula>
    </cfRule>
    <cfRule type="cellIs" dxfId="1865" priority="2164" operator="equal">
      <formula>"ogółem"</formula>
    </cfRule>
  </conditionalFormatting>
  <conditionalFormatting sqref="C1213:C1218">
    <cfRule type="cellIs" dxfId="1864" priority="2138" operator="equal">
      <formula>"ogółem"</formula>
    </cfRule>
  </conditionalFormatting>
  <conditionalFormatting sqref="C1213:C1218">
    <cfRule type="cellIs" dxfId="1863" priority="2137" operator="equal">
      <formula>"ogółem"</formula>
    </cfRule>
  </conditionalFormatting>
  <conditionalFormatting sqref="C1213:C1218">
    <cfRule type="cellIs" dxfId="1862" priority="2135" operator="equal">
      <formula>"ogółem"</formula>
    </cfRule>
    <cfRule type="cellIs" dxfId="1861" priority="2136" operator="equal">
      <formula>"ogółem"</formula>
    </cfRule>
  </conditionalFormatting>
  <conditionalFormatting sqref="C1236:C1244">
    <cfRule type="cellIs" dxfId="1860" priority="2130" operator="equal">
      <formula>"ogółem"</formula>
    </cfRule>
  </conditionalFormatting>
  <conditionalFormatting sqref="C1236:C1244">
    <cfRule type="cellIs" dxfId="1859" priority="2129" operator="equal">
      <formula>"ogółem"</formula>
    </cfRule>
  </conditionalFormatting>
  <conditionalFormatting sqref="C1236:C1244">
    <cfRule type="cellIs" dxfId="1858" priority="2127" operator="equal">
      <formula>"ogółem"</formula>
    </cfRule>
    <cfRule type="cellIs" dxfId="1857" priority="2128" operator="equal">
      <formula>"ogółem"</formula>
    </cfRule>
  </conditionalFormatting>
  <conditionalFormatting sqref="C1295:C1301">
    <cfRule type="cellIs" dxfId="1856" priority="2110" operator="equal">
      <formula>"ogółem"</formula>
    </cfRule>
  </conditionalFormatting>
  <conditionalFormatting sqref="C1295:C1301">
    <cfRule type="cellIs" dxfId="1855" priority="2109" operator="equal">
      <formula>"ogółem"</formula>
    </cfRule>
  </conditionalFormatting>
  <conditionalFormatting sqref="C1295:C1301">
    <cfRule type="cellIs" dxfId="1854" priority="2107" operator="equal">
      <formula>"ogółem"</formula>
    </cfRule>
    <cfRule type="cellIs" dxfId="1853" priority="2108" operator="equal">
      <formula>"ogółem"</formula>
    </cfRule>
  </conditionalFormatting>
  <conditionalFormatting sqref="C1317:C1324">
    <cfRule type="cellIs" dxfId="1852" priority="2102" operator="equal">
      <formula>"ogółem"</formula>
    </cfRule>
  </conditionalFormatting>
  <conditionalFormatting sqref="C1317:C1324">
    <cfRule type="cellIs" dxfId="1851" priority="2101" operator="equal">
      <formula>"ogółem"</formula>
    </cfRule>
  </conditionalFormatting>
  <conditionalFormatting sqref="C1317:C1324">
    <cfRule type="cellIs" dxfId="1850" priority="2099" operator="equal">
      <formula>"ogółem"</formula>
    </cfRule>
    <cfRule type="cellIs" dxfId="1849" priority="2100" operator="equal">
      <formula>"ogółem"</formula>
    </cfRule>
  </conditionalFormatting>
  <conditionalFormatting sqref="C1403:C1409">
    <cfRule type="cellIs" dxfId="1848" priority="2070" operator="equal">
      <formula>"ogółem"</formula>
    </cfRule>
  </conditionalFormatting>
  <conditionalFormatting sqref="C1403:C1409">
    <cfRule type="cellIs" dxfId="1847" priority="2069" operator="equal">
      <formula>"ogółem"</formula>
    </cfRule>
  </conditionalFormatting>
  <conditionalFormatting sqref="C1403:C1409">
    <cfRule type="cellIs" dxfId="1846" priority="2067" operator="equal">
      <formula>"ogółem"</formula>
    </cfRule>
    <cfRule type="cellIs" dxfId="1845" priority="2068" operator="equal">
      <formula>"ogółem"</formula>
    </cfRule>
  </conditionalFormatting>
  <conditionalFormatting sqref="C1420:C1422">
    <cfRule type="cellIs" dxfId="1844" priority="2062" operator="equal">
      <formula>"ogółem"</formula>
    </cfRule>
  </conditionalFormatting>
  <conditionalFormatting sqref="C1420:C1422">
    <cfRule type="cellIs" dxfId="1843" priority="2061" operator="equal">
      <formula>"ogółem"</formula>
    </cfRule>
  </conditionalFormatting>
  <conditionalFormatting sqref="C1420:C1422">
    <cfRule type="cellIs" dxfId="1842" priority="2059" operator="equal">
      <formula>"ogółem"</formula>
    </cfRule>
    <cfRule type="cellIs" dxfId="1841" priority="2060" operator="equal">
      <formula>"ogółem"</formula>
    </cfRule>
  </conditionalFormatting>
  <conditionalFormatting sqref="C1448:C1455">
    <cfRule type="cellIs" dxfId="1840" priority="2050" operator="equal">
      <formula>"ogółem"</formula>
    </cfRule>
  </conditionalFormatting>
  <conditionalFormatting sqref="C1448:C1455">
    <cfRule type="cellIs" dxfId="1839" priority="2049" operator="equal">
      <formula>"ogółem"</formula>
    </cfRule>
  </conditionalFormatting>
  <conditionalFormatting sqref="C1448:C1455">
    <cfRule type="cellIs" dxfId="1838" priority="2047" operator="equal">
      <formula>"ogółem"</formula>
    </cfRule>
    <cfRule type="cellIs" dxfId="1837" priority="2048" operator="equal">
      <formula>"ogółem"</formula>
    </cfRule>
  </conditionalFormatting>
  <conditionalFormatting sqref="C1525:C1530">
    <cfRule type="cellIs" dxfId="1836" priority="2018" operator="equal">
      <formula>"ogółem"</formula>
    </cfRule>
  </conditionalFormatting>
  <conditionalFormatting sqref="C1525:C1530">
    <cfRule type="cellIs" dxfId="1835" priority="2017" operator="equal">
      <formula>"ogółem"</formula>
    </cfRule>
  </conditionalFormatting>
  <conditionalFormatting sqref="C1525:C1530">
    <cfRule type="cellIs" dxfId="1834" priority="2015" operator="equal">
      <formula>"ogółem"</formula>
    </cfRule>
    <cfRule type="cellIs" dxfId="1833" priority="2016" operator="equal">
      <formula>"ogółem"</formula>
    </cfRule>
  </conditionalFormatting>
  <conditionalFormatting sqref="C1576:C1581">
    <cfRule type="cellIs" dxfId="1832" priority="1994" operator="equal">
      <formula>"ogółem"</formula>
    </cfRule>
  </conditionalFormatting>
  <conditionalFormatting sqref="C1576:C1581">
    <cfRule type="cellIs" dxfId="1831" priority="1993" operator="equal">
      <formula>"ogółem"</formula>
    </cfRule>
  </conditionalFormatting>
  <conditionalFormatting sqref="C1576:C1581">
    <cfRule type="cellIs" dxfId="1830" priority="1991" operator="equal">
      <formula>"ogółem"</formula>
    </cfRule>
    <cfRule type="cellIs" dxfId="1829" priority="1992" operator="equal">
      <formula>"ogółem"</formula>
    </cfRule>
  </conditionalFormatting>
  <conditionalFormatting sqref="C1585:C1588">
    <cfRule type="cellIs" dxfId="1828" priority="1990" operator="equal">
      <formula>"ogółem"</formula>
    </cfRule>
  </conditionalFormatting>
  <conditionalFormatting sqref="C1585:C1588">
    <cfRule type="cellIs" dxfId="1827" priority="1989" operator="equal">
      <formula>"ogółem"</formula>
    </cfRule>
  </conditionalFormatting>
  <conditionalFormatting sqref="C1585:C1588">
    <cfRule type="cellIs" dxfId="1826" priority="1987" operator="equal">
      <formula>"ogółem"</formula>
    </cfRule>
    <cfRule type="cellIs" dxfId="1825" priority="1988" operator="equal">
      <formula>"ogółem"</formula>
    </cfRule>
  </conditionalFormatting>
  <conditionalFormatting sqref="C1592:C1593">
    <cfRule type="cellIs" dxfId="1824" priority="1986" operator="equal">
      <formula>"ogółem"</formula>
    </cfRule>
  </conditionalFormatting>
  <conditionalFormatting sqref="C1592:C1593">
    <cfRule type="cellIs" dxfId="1823" priority="1985" operator="equal">
      <formula>"ogółem"</formula>
    </cfRule>
  </conditionalFormatting>
  <conditionalFormatting sqref="C1592:C1593">
    <cfRule type="cellIs" dxfId="1822" priority="1983" operator="equal">
      <formula>"ogółem"</formula>
    </cfRule>
    <cfRule type="cellIs" dxfId="1821" priority="1984" operator="equal">
      <formula>"ogółem"</formula>
    </cfRule>
  </conditionalFormatting>
  <conditionalFormatting sqref="C1597:C1598">
    <cfRule type="cellIs" dxfId="1820" priority="1982" operator="equal">
      <formula>"ogółem"</formula>
    </cfRule>
  </conditionalFormatting>
  <conditionalFormatting sqref="C1597:C1598">
    <cfRule type="cellIs" dxfId="1819" priority="1981" operator="equal">
      <formula>"ogółem"</formula>
    </cfRule>
  </conditionalFormatting>
  <conditionalFormatting sqref="C1597:C1598">
    <cfRule type="cellIs" dxfId="1818" priority="1979" operator="equal">
      <formula>"ogółem"</formula>
    </cfRule>
    <cfRule type="cellIs" dxfId="1817" priority="1980" operator="equal">
      <formula>"ogółem"</formula>
    </cfRule>
  </conditionalFormatting>
  <conditionalFormatting sqref="C1618:C1620">
    <cfRule type="cellIs" dxfId="1816" priority="1970" operator="equal">
      <formula>"ogółem"</formula>
    </cfRule>
  </conditionalFormatting>
  <conditionalFormatting sqref="C1618:C1620">
    <cfRule type="cellIs" dxfId="1815" priority="1969" operator="equal">
      <formula>"ogółem"</formula>
    </cfRule>
  </conditionalFormatting>
  <conditionalFormatting sqref="C1618:C1620">
    <cfRule type="cellIs" dxfId="1814" priority="1967" operator="equal">
      <formula>"ogółem"</formula>
    </cfRule>
    <cfRule type="cellIs" dxfId="1813" priority="1968" operator="equal">
      <formula>"ogółem"</formula>
    </cfRule>
  </conditionalFormatting>
  <conditionalFormatting sqref="C1624:C1627">
    <cfRule type="cellIs" dxfId="1812" priority="1966" operator="equal">
      <formula>"ogółem"</formula>
    </cfRule>
  </conditionalFormatting>
  <conditionalFormatting sqref="C1624:C1627">
    <cfRule type="cellIs" dxfId="1811" priority="1965" operator="equal">
      <formula>"ogółem"</formula>
    </cfRule>
  </conditionalFormatting>
  <conditionalFormatting sqref="C1624:C1627">
    <cfRule type="cellIs" dxfId="1810" priority="1963" operator="equal">
      <formula>"ogółem"</formula>
    </cfRule>
    <cfRule type="cellIs" dxfId="1809" priority="1964" operator="equal">
      <formula>"ogółem"</formula>
    </cfRule>
  </conditionalFormatting>
  <conditionalFormatting sqref="C1631:C1633">
    <cfRule type="cellIs" dxfId="1808" priority="1962" operator="equal">
      <formula>"ogółem"</formula>
    </cfRule>
  </conditionalFormatting>
  <conditionalFormatting sqref="C1631:C1633">
    <cfRule type="cellIs" dxfId="1807" priority="1961" operator="equal">
      <formula>"ogółem"</formula>
    </cfRule>
  </conditionalFormatting>
  <conditionalFormatting sqref="C1631:C1633">
    <cfRule type="cellIs" dxfId="1806" priority="1959" operator="equal">
      <formula>"ogółem"</formula>
    </cfRule>
    <cfRule type="cellIs" dxfId="1805" priority="1960" operator="equal">
      <formula>"ogółem"</formula>
    </cfRule>
  </conditionalFormatting>
  <conditionalFormatting sqref="C1703:C1706">
    <cfRule type="cellIs" dxfId="1804" priority="1926" operator="equal">
      <formula>"ogółem"</formula>
    </cfRule>
  </conditionalFormatting>
  <conditionalFormatting sqref="C1703:C1706">
    <cfRule type="cellIs" dxfId="1803" priority="1925" operator="equal">
      <formula>"ogółem"</formula>
    </cfRule>
  </conditionalFormatting>
  <conditionalFormatting sqref="C1703:C1706">
    <cfRule type="cellIs" dxfId="1802" priority="1923" operator="equal">
      <formula>"ogółem"</formula>
    </cfRule>
    <cfRule type="cellIs" dxfId="1801" priority="1924" operator="equal">
      <formula>"ogółem"</formula>
    </cfRule>
  </conditionalFormatting>
  <conditionalFormatting sqref="C1710:C1711">
    <cfRule type="cellIs" dxfId="1800" priority="1922" operator="equal">
      <formula>"ogółem"</formula>
    </cfRule>
  </conditionalFormatting>
  <conditionalFormatting sqref="C1710:C1711">
    <cfRule type="cellIs" dxfId="1799" priority="1921" operator="equal">
      <formula>"ogółem"</formula>
    </cfRule>
  </conditionalFormatting>
  <conditionalFormatting sqref="C1710:C1711">
    <cfRule type="cellIs" dxfId="1798" priority="1919" operator="equal">
      <formula>"ogółem"</formula>
    </cfRule>
    <cfRule type="cellIs" dxfId="1797" priority="1920" operator="equal">
      <formula>"ogółem"</formula>
    </cfRule>
  </conditionalFormatting>
  <conditionalFormatting sqref="C1715:C1718">
    <cfRule type="cellIs" dxfId="1796" priority="1918" operator="equal">
      <formula>"ogółem"</formula>
    </cfRule>
  </conditionalFormatting>
  <conditionalFormatting sqref="C1715:C1718">
    <cfRule type="cellIs" dxfId="1795" priority="1917" operator="equal">
      <formula>"ogółem"</formula>
    </cfRule>
  </conditionalFormatting>
  <conditionalFormatting sqref="C1715:C1718">
    <cfRule type="cellIs" dxfId="1794" priority="1915" operator="equal">
      <formula>"ogółem"</formula>
    </cfRule>
    <cfRule type="cellIs" dxfId="1793" priority="1916" operator="equal">
      <formula>"ogółem"</formula>
    </cfRule>
  </conditionalFormatting>
  <conditionalFormatting sqref="C1722:C1723">
    <cfRule type="cellIs" dxfId="1792" priority="1914" operator="equal">
      <formula>"ogółem"</formula>
    </cfRule>
  </conditionalFormatting>
  <conditionalFormatting sqref="C1722:C1723">
    <cfRule type="cellIs" dxfId="1791" priority="1913" operator="equal">
      <formula>"ogółem"</formula>
    </cfRule>
  </conditionalFormatting>
  <conditionalFormatting sqref="C1722:C1723">
    <cfRule type="cellIs" dxfId="1790" priority="1911" operator="equal">
      <formula>"ogółem"</formula>
    </cfRule>
    <cfRule type="cellIs" dxfId="1789" priority="1912" operator="equal">
      <formula>"ogółem"</formula>
    </cfRule>
  </conditionalFormatting>
  <conditionalFormatting sqref="C1727:C1728">
    <cfRule type="cellIs" dxfId="1788" priority="1910" operator="equal">
      <formula>"ogółem"</formula>
    </cfRule>
  </conditionalFormatting>
  <conditionalFormatting sqref="C1727:C1728">
    <cfRule type="cellIs" dxfId="1787" priority="1909" operator="equal">
      <formula>"ogółem"</formula>
    </cfRule>
  </conditionalFormatting>
  <conditionalFormatting sqref="C1727:C1728">
    <cfRule type="cellIs" dxfId="1786" priority="1907" operator="equal">
      <formula>"ogółem"</formula>
    </cfRule>
    <cfRule type="cellIs" dxfId="1785" priority="1908" operator="equal">
      <formula>"ogółem"</formula>
    </cfRule>
  </conditionalFormatting>
  <conditionalFormatting sqref="C1732:C1733">
    <cfRule type="cellIs" dxfId="1784" priority="1906" operator="equal">
      <formula>"ogółem"</formula>
    </cfRule>
  </conditionalFormatting>
  <conditionalFormatting sqref="C1732:C1733">
    <cfRule type="cellIs" dxfId="1783" priority="1905" operator="equal">
      <formula>"ogółem"</formula>
    </cfRule>
  </conditionalFormatting>
  <conditionalFormatting sqref="C1732:C1733">
    <cfRule type="cellIs" dxfId="1782" priority="1903" operator="equal">
      <formula>"ogółem"</formula>
    </cfRule>
    <cfRule type="cellIs" dxfId="1781" priority="1904" operator="equal">
      <formula>"ogółem"</formula>
    </cfRule>
  </conditionalFormatting>
  <conditionalFormatting sqref="C1737">
    <cfRule type="cellIs" dxfId="1780" priority="1902" operator="equal">
      <formula>"ogółem"</formula>
    </cfRule>
  </conditionalFormatting>
  <conditionalFormatting sqref="C1737">
    <cfRule type="cellIs" dxfId="1779" priority="1901" operator="equal">
      <formula>"ogółem"</formula>
    </cfRule>
  </conditionalFormatting>
  <conditionalFormatting sqref="C1737">
    <cfRule type="cellIs" dxfId="1778" priority="1899" operator="equal">
      <formula>"ogółem"</formula>
    </cfRule>
    <cfRule type="cellIs" dxfId="1777" priority="1900" operator="equal">
      <formula>"ogółem"</formula>
    </cfRule>
  </conditionalFormatting>
  <conditionalFormatting sqref="C1741">
    <cfRule type="cellIs" dxfId="1776" priority="1898" operator="equal">
      <formula>"ogółem"</formula>
    </cfRule>
  </conditionalFormatting>
  <conditionalFormatting sqref="C1741">
    <cfRule type="cellIs" dxfId="1775" priority="1897" operator="equal">
      <formula>"ogółem"</formula>
    </cfRule>
  </conditionalFormatting>
  <conditionalFormatting sqref="C1741">
    <cfRule type="cellIs" dxfId="1774" priority="1895" operator="equal">
      <formula>"ogółem"</formula>
    </cfRule>
    <cfRule type="cellIs" dxfId="1773" priority="1896" operator="equal">
      <formula>"ogółem"</formula>
    </cfRule>
  </conditionalFormatting>
  <conditionalFormatting sqref="C1745:C1747">
    <cfRule type="cellIs" dxfId="1772" priority="1894" operator="equal">
      <formula>"ogółem"</formula>
    </cfRule>
  </conditionalFormatting>
  <conditionalFormatting sqref="C1745:C1747">
    <cfRule type="cellIs" dxfId="1771" priority="1893" operator="equal">
      <formula>"ogółem"</formula>
    </cfRule>
  </conditionalFormatting>
  <conditionalFormatting sqref="C1745:C1747">
    <cfRule type="cellIs" dxfId="1770" priority="1891" operator="equal">
      <formula>"ogółem"</formula>
    </cfRule>
    <cfRule type="cellIs" dxfId="1769" priority="1892" operator="equal">
      <formula>"ogółem"</formula>
    </cfRule>
  </conditionalFormatting>
  <conditionalFormatting sqref="C1751:C1753">
    <cfRule type="cellIs" dxfId="1768" priority="1890" operator="equal">
      <formula>"ogółem"</formula>
    </cfRule>
  </conditionalFormatting>
  <conditionalFormatting sqref="C1751:C1753">
    <cfRule type="cellIs" dxfId="1767" priority="1889" operator="equal">
      <formula>"ogółem"</formula>
    </cfRule>
  </conditionalFormatting>
  <conditionalFormatting sqref="C1751:C1753">
    <cfRule type="cellIs" dxfId="1766" priority="1887" operator="equal">
      <formula>"ogółem"</formula>
    </cfRule>
    <cfRule type="cellIs" dxfId="1765" priority="1888" operator="equal">
      <formula>"ogółem"</formula>
    </cfRule>
  </conditionalFormatting>
  <conditionalFormatting sqref="C1757">
    <cfRule type="cellIs" dxfId="1764" priority="1886" operator="equal">
      <formula>"ogółem"</formula>
    </cfRule>
  </conditionalFormatting>
  <conditionalFormatting sqref="C1757">
    <cfRule type="cellIs" dxfId="1763" priority="1885" operator="equal">
      <formula>"ogółem"</formula>
    </cfRule>
  </conditionalFormatting>
  <conditionalFormatting sqref="C1757">
    <cfRule type="cellIs" dxfId="1762" priority="1883" operator="equal">
      <formula>"ogółem"</formula>
    </cfRule>
    <cfRule type="cellIs" dxfId="1761" priority="1884" operator="equal">
      <formula>"ogółem"</formula>
    </cfRule>
  </conditionalFormatting>
  <conditionalFormatting sqref="C1761">
    <cfRule type="cellIs" dxfId="1760" priority="1882" operator="equal">
      <formula>"ogółem"</formula>
    </cfRule>
  </conditionalFormatting>
  <conditionalFormatting sqref="C1761">
    <cfRule type="cellIs" dxfId="1759" priority="1881" operator="equal">
      <formula>"ogółem"</formula>
    </cfRule>
  </conditionalFormatting>
  <conditionalFormatting sqref="C1761">
    <cfRule type="cellIs" dxfId="1758" priority="1879" operator="equal">
      <formula>"ogółem"</formula>
    </cfRule>
    <cfRule type="cellIs" dxfId="1757" priority="1880" operator="equal">
      <formula>"ogółem"</formula>
    </cfRule>
  </conditionalFormatting>
  <conditionalFormatting sqref="C1765:C1766">
    <cfRule type="cellIs" dxfId="1756" priority="1878" operator="equal">
      <formula>"ogółem"</formula>
    </cfRule>
  </conditionalFormatting>
  <conditionalFormatting sqref="C1765:C1766">
    <cfRule type="cellIs" dxfId="1755" priority="1877" operator="equal">
      <formula>"ogółem"</formula>
    </cfRule>
  </conditionalFormatting>
  <conditionalFormatting sqref="C1765:C1766">
    <cfRule type="cellIs" dxfId="1754" priority="1875" operator="equal">
      <formula>"ogółem"</formula>
    </cfRule>
    <cfRule type="cellIs" dxfId="1753" priority="1876" operator="equal">
      <formula>"ogółem"</formula>
    </cfRule>
  </conditionalFormatting>
  <conditionalFormatting sqref="C1770:C1771">
    <cfRule type="cellIs" dxfId="1752" priority="1874" operator="equal">
      <formula>"ogółem"</formula>
    </cfRule>
  </conditionalFormatting>
  <conditionalFormatting sqref="C1770:C1771">
    <cfRule type="cellIs" dxfId="1751" priority="1873" operator="equal">
      <formula>"ogółem"</formula>
    </cfRule>
  </conditionalFormatting>
  <conditionalFormatting sqref="C1770:C1771">
    <cfRule type="cellIs" dxfId="1750" priority="1871" operator="equal">
      <formula>"ogółem"</formula>
    </cfRule>
    <cfRule type="cellIs" dxfId="1749" priority="1872" operator="equal">
      <formula>"ogółem"</formula>
    </cfRule>
  </conditionalFormatting>
  <conditionalFormatting sqref="C1775">
    <cfRule type="cellIs" dxfId="1748" priority="1870" operator="equal">
      <formula>"ogółem"</formula>
    </cfRule>
  </conditionalFormatting>
  <conditionalFormatting sqref="C1775">
    <cfRule type="cellIs" dxfId="1747" priority="1869" operator="equal">
      <formula>"ogółem"</formula>
    </cfRule>
  </conditionalFormatting>
  <conditionalFormatting sqref="C1775">
    <cfRule type="cellIs" dxfId="1746" priority="1867" operator="equal">
      <formula>"ogółem"</formula>
    </cfRule>
    <cfRule type="cellIs" dxfId="1745" priority="1868" operator="equal">
      <formula>"ogółem"</formula>
    </cfRule>
  </conditionalFormatting>
  <conditionalFormatting sqref="C2153:C2154">
    <cfRule type="cellIs" dxfId="1744" priority="1683" operator="equal">
      <formula>"ogółem"</formula>
    </cfRule>
    <cfRule type="cellIs" dxfId="1743" priority="1684" operator="equal">
      <formula>"ogółem"</formula>
    </cfRule>
  </conditionalFormatting>
  <conditionalFormatting sqref="C1779">
    <cfRule type="cellIs" dxfId="1742" priority="1866" operator="equal">
      <formula>"ogółem"</formula>
    </cfRule>
  </conditionalFormatting>
  <conditionalFormatting sqref="C1779">
    <cfRule type="cellIs" dxfId="1741" priority="1865" operator="equal">
      <formula>"ogółem"</formula>
    </cfRule>
  </conditionalFormatting>
  <conditionalFormatting sqref="C1779">
    <cfRule type="cellIs" dxfId="1740" priority="1863" operator="equal">
      <formula>"ogółem"</formula>
    </cfRule>
    <cfRule type="cellIs" dxfId="1739" priority="1864" operator="equal">
      <formula>"ogółem"</formula>
    </cfRule>
  </conditionalFormatting>
  <conditionalFormatting sqref="C1783">
    <cfRule type="cellIs" dxfId="1738" priority="1862" operator="equal">
      <formula>"ogółem"</formula>
    </cfRule>
  </conditionalFormatting>
  <conditionalFormatting sqref="C1783">
    <cfRule type="cellIs" dxfId="1737" priority="1861" operator="equal">
      <formula>"ogółem"</formula>
    </cfRule>
  </conditionalFormatting>
  <conditionalFormatting sqref="C1783">
    <cfRule type="cellIs" dxfId="1736" priority="1859" operator="equal">
      <formula>"ogółem"</formula>
    </cfRule>
    <cfRule type="cellIs" dxfId="1735" priority="1860" operator="equal">
      <formula>"ogółem"</formula>
    </cfRule>
  </conditionalFormatting>
  <conditionalFormatting sqref="C1787">
    <cfRule type="cellIs" dxfId="1734" priority="1858" operator="equal">
      <formula>"ogółem"</formula>
    </cfRule>
  </conditionalFormatting>
  <conditionalFormatting sqref="C1787">
    <cfRule type="cellIs" dxfId="1733" priority="1857" operator="equal">
      <formula>"ogółem"</formula>
    </cfRule>
  </conditionalFormatting>
  <conditionalFormatting sqref="C1787">
    <cfRule type="cellIs" dxfId="1732" priority="1855" operator="equal">
      <formula>"ogółem"</formula>
    </cfRule>
    <cfRule type="cellIs" dxfId="1731" priority="1856" operator="equal">
      <formula>"ogółem"</formula>
    </cfRule>
  </conditionalFormatting>
  <conditionalFormatting sqref="C1791">
    <cfRule type="cellIs" dxfId="1730" priority="1854" operator="equal">
      <formula>"ogółem"</formula>
    </cfRule>
  </conditionalFormatting>
  <conditionalFormatting sqref="C1791">
    <cfRule type="cellIs" dxfId="1729" priority="1853" operator="equal">
      <formula>"ogółem"</formula>
    </cfRule>
  </conditionalFormatting>
  <conditionalFormatting sqref="C1791">
    <cfRule type="cellIs" dxfId="1728" priority="1851" operator="equal">
      <formula>"ogółem"</formula>
    </cfRule>
    <cfRule type="cellIs" dxfId="1727" priority="1852" operator="equal">
      <formula>"ogółem"</formula>
    </cfRule>
  </conditionalFormatting>
  <conditionalFormatting sqref="C1795:C1797">
    <cfRule type="cellIs" dxfId="1726" priority="1850" operator="equal">
      <formula>"ogółem"</formula>
    </cfRule>
  </conditionalFormatting>
  <conditionalFormatting sqref="C1795:C1797">
    <cfRule type="cellIs" dxfId="1725" priority="1849" operator="equal">
      <formula>"ogółem"</formula>
    </cfRule>
  </conditionalFormatting>
  <conditionalFormatting sqref="C1795:C1797">
    <cfRule type="cellIs" dxfId="1724" priority="1847" operator="equal">
      <formula>"ogółem"</formula>
    </cfRule>
    <cfRule type="cellIs" dxfId="1723" priority="1848" operator="equal">
      <formula>"ogółem"</formula>
    </cfRule>
  </conditionalFormatting>
  <conditionalFormatting sqref="C1813:C1814">
    <cfRule type="cellIs" dxfId="1722" priority="1838" operator="equal">
      <formula>"ogółem"</formula>
    </cfRule>
  </conditionalFormatting>
  <conditionalFormatting sqref="C1813:C1814">
    <cfRule type="cellIs" dxfId="1721" priority="1837" operator="equal">
      <formula>"ogółem"</formula>
    </cfRule>
  </conditionalFormatting>
  <conditionalFormatting sqref="C1813:C1814">
    <cfRule type="cellIs" dxfId="1720" priority="1835" operator="equal">
      <formula>"ogółem"</formula>
    </cfRule>
    <cfRule type="cellIs" dxfId="1719" priority="1836" operator="equal">
      <formula>"ogółem"</formula>
    </cfRule>
  </conditionalFormatting>
  <conditionalFormatting sqref="C1818:C1819">
    <cfRule type="cellIs" dxfId="1718" priority="1834" operator="equal">
      <formula>"ogółem"</formula>
    </cfRule>
  </conditionalFormatting>
  <conditionalFormatting sqref="C1818:C1819">
    <cfRule type="cellIs" dxfId="1717" priority="1833" operator="equal">
      <formula>"ogółem"</formula>
    </cfRule>
  </conditionalFormatting>
  <conditionalFormatting sqref="C1818:C1819">
    <cfRule type="cellIs" dxfId="1716" priority="1831" operator="equal">
      <formula>"ogółem"</formula>
    </cfRule>
    <cfRule type="cellIs" dxfId="1715" priority="1832" operator="equal">
      <formula>"ogółem"</formula>
    </cfRule>
  </conditionalFormatting>
  <conditionalFormatting sqref="C1823:C1825">
    <cfRule type="cellIs" dxfId="1714" priority="1830" operator="equal">
      <formula>"ogółem"</formula>
    </cfRule>
  </conditionalFormatting>
  <conditionalFormatting sqref="C1823:C1825">
    <cfRule type="cellIs" dxfId="1713" priority="1829" operator="equal">
      <formula>"ogółem"</formula>
    </cfRule>
  </conditionalFormatting>
  <conditionalFormatting sqref="C1823:C1825">
    <cfRule type="cellIs" dxfId="1712" priority="1827" operator="equal">
      <formula>"ogółem"</formula>
    </cfRule>
    <cfRule type="cellIs" dxfId="1711" priority="1828" operator="equal">
      <formula>"ogółem"</formula>
    </cfRule>
  </conditionalFormatting>
  <conditionalFormatting sqref="C1829:C1832">
    <cfRule type="cellIs" dxfId="1710" priority="1826" operator="equal">
      <formula>"ogółem"</formula>
    </cfRule>
  </conditionalFormatting>
  <conditionalFormatting sqref="C1829:C1832">
    <cfRule type="cellIs" dxfId="1709" priority="1825" operator="equal">
      <formula>"ogółem"</formula>
    </cfRule>
  </conditionalFormatting>
  <conditionalFormatting sqref="C1829:C1832">
    <cfRule type="cellIs" dxfId="1708" priority="1823" operator="equal">
      <formula>"ogółem"</formula>
    </cfRule>
    <cfRule type="cellIs" dxfId="1707" priority="1824" operator="equal">
      <formula>"ogółem"</formula>
    </cfRule>
  </conditionalFormatting>
  <conditionalFormatting sqref="C1841:C1845">
    <cfRule type="cellIs" dxfId="1706" priority="1818" operator="equal">
      <formula>"ogółem"</formula>
    </cfRule>
  </conditionalFormatting>
  <conditionalFormatting sqref="C1841:C1845">
    <cfRule type="cellIs" dxfId="1705" priority="1817" operator="equal">
      <formula>"ogółem"</formula>
    </cfRule>
  </conditionalFormatting>
  <conditionalFormatting sqref="C1841:C1845">
    <cfRule type="cellIs" dxfId="1704" priority="1815" operator="equal">
      <formula>"ogółem"</formula>
    </cfRule>
    <cfRule type="cellIs" dxfId="1703" priority="1816" operator="equal">
      <formula>"ogółem"</formula>
    </cfRule>
  </conditionalFormatting>
  <conditionalFormatting sqref="C1849:C1852">
    <cfRule type="cellIs" dxfId="1702" priority="1814" operator="equal">
      <formula>"ogółem"</formula>
    </cfRule>
  </conditionalFormatting>
  <conditionalFormatting sqref="C1849:C1852">
    <cfRule type="cellIs" dxfId="1701" priority="1813" operator="equal">
      <formula>"ogółem"</formula>
    </cfRule>
  </conditionalFormatting>
  <conditionalFormatting sqref="C1849:C1852">
    <cfRule type="cellIs" dxfId="1700" priority="1811" operator="equal">
      <formula>"ogółem"</formula>
    </cfRule>
    <cfRule type="cellIs" dxfId="1699" priority="1812" operator="equal">
      <formula>"ogółem"</formula>
    </cfRule>
  </conditionalFormatting>
  <conditionalFormatting sqref="C1982:C1987">
    <cfRule type="cellIs" dxfId="1698" priority="1778" operator="equal">
      <formula>"ogółem"</formula>
    </cfRule>
  </conditionalFormatting>
  <conditionalFormatting sqref="C1982:C1987">
    <cfRule type="cellIs" dxfId="1697" priority="1777" operator="equal">
      <formula>"ogółem"</formula>
    </cfRule>
  </conditionalFormatting>
  <conditionalFormatting sqref="C1982:C1987">
    <cfRule type="cellIs" dxfId="1696" priority="1775" operator="equal">
      <formula>"ogółem"</formula>
    </cfRule>
    <cfRule type="cellIs" dxfId="1695" priority="1776" operator="equal">
      <formula>"ogółem"</formula>
    </cfRule>
  </conditionalFormatting>
  <conditionalFormatting sqref="C2003:C2007">
    <cfRule type="cellIs" dxfId="1694" priority="1770" operator="equal">
      <formula>"ogółem"</formula>
    </cfRule>
  </conditionalFormatting>
  <conditionalFormatting sqref="C2003:C2007">
    <cfRule type="cellIs" dxfId="1693" priority="1769" operator="equal">
      <formula>"ogółem"</formula>
    </cfRule>
  </conditionalFormatting>
  <conditionalFormatting sqref="C2003:C2007">
    <cfRule type="cellIs" dxfId="1692" priority="1767" operator="equal">
      <formula>"ogółem"</formula>
    </cfRule>
    <cfRule type="cellIs" dxfId="1691" priority="1768" operator="equal">
      <formula>"ogółem"</formula>
    </cfRule>
  </conditionalFormatting>
  <conditionalFormatting sqref="C2036">
    <cfRule type="cellIs" dxfId="1690" priority="1762" operator="equal">
      <formula>"ogółem"</formula>
    </cfRule>
  </conditionalFormatting>
  <conditionalFormatting sqref="C2036">
    <cfRule type="cellIs" dxfId="1689" priority="1761" operator="equal">
      <formula>"ogółem"</formula>
    </cfRule>
  </conditionalFormatting>
  <conditionalFormatting sqref="C2036">
    <cfRule type="cellIs" dxfId="1688" priority="1759" operator="equal">
      <formula>"ogółem"</formula>
    </cfRule>
    <cfRule type="cellIs" dxfId="1687" priority="1760" operator="equal">
      <formula>"ogółem"</formula>
    </cfRule>
  </conditionalFormatting>
  <conditionalFormatting sqref="C2048:C2050">
    <cfRule type="cellIs" dxfId="1686" priority="1754" operator="equal">
      <formula>"ogółem"</formula>
    </cfRule>
  </conditionalFormatting>
  <conditionalFormatting sqref="C2048:C2050">
    <cfRule type="cellIs" dxfId="1685" priority="1753" operator="equal">
      <formula>"ogółem"</formula>
    </cfRule>
  </conditionalFormatting>
  <conditionalFormatting sqref="C2048:C2050">
    <cfRule type="cellIs" dxfId="1684" priority="1751" operator="equal">
      <formula>"ogółem"</formula>
    </cfRule>
    <cfRule type="cellIs" dxfId="1683" priority="1752" operator="equal">
      <formula>"ogółem"</formula>
    </cfRule>
  </conditionalFormatting>
  <conditionalFormatting sqref="C2083">
    <cfRule type="cellIs" dxfId="1682" priority="1734" operator="equal">
      <formula>"ogółem"</formula>
    </cfRule>
  </conditionalFormatting>
  <conditionalFormatting sqref="C2083">
    <cfRule type="cellIs" dxfId="1681" priority="1733" operator="equal">
      <formula>"ogółem"</formula>
    </cfRule>
  </conditionalFormatting>
  <conditionalFormatting sqref="C2083">
    <cfRule type="cellIs" dxfId="1680" priority="1731" operator="equal">
      <formula>"ogółem"</formula>
    </cfRule>
    <cfRule type="cellIs" dxfId="1679" priority="1732" operator="equal">
      <formula>"ogółem"</formula>
    </cfRule>
  </conditionalFormatting>
  <conditionalFormatting sqref="C2094:C2096">
    <cfRule type="cellIs" dxfId="1678" priority="1726" operator="equal">
      <formula>"ogółem"</formula>
    </cfRule>
  </conditionalFormatting>
  <conditionalFormatting sqref="C2094:C2096">
    <cfRule type="cellIs" dxfId="1677" priority="1725" operator="equal">
      <formula>"ogółem"</formula>
    </cfRule>
  </conditionalFormatting>
  <conditionalFormatting sqref="C2094:C2096">
    <cfRule type="cellIs" dxfId="1676" priority="1723" operator="equal">
      <formula>"ogółem"</formula>
    </cfRule>
    <cfRule type="cellIs" dxfId="1675" priority="1724" operator="equal">
      <formula>"ogółem"</formula>
    </cfRule>
  </conditionalFormatting>
  <conditionalFormatting sqref="C2108">
    <cfRule type="cellIs" dxfId="1674" priority="1718" operator="equal">
      <formula>"ogółem"</formula>
    </cfRule>
  </conditionalFormatting>
  <conditionalFormatting sqref="C2108">
    <cfRule type="cellIs" dxfId="1673" priority="1717" operator="equal">
      <formula>"ogółem"</formula>
    </cfRule>
  </conditionalFormatting>
  <conditionalFormatting sqref="C2108">
    <cfRule type="cellIs" dxfId="1672" priority="1715" operator="equal">
      <formula>"ogółem"</formula>
    </cfRule>
    <cfRule type="cellIs" dxfId="1671" priority="1716" operator="equal">
      <formula>"ogółem"</formula>
    </cfRule>
  </conditionalFormatting>
  <conditionalFormatting sqref="C2123:C2124">
    <cfRule type="cellIs" dxfId="1670" priority="1710" operator="equal">
      <formula>"ogółem"</formula>
    </cfRule>
  </conditionalFormatting>
  <conditionalFormatting sqref="C2123:C2124">
    <cfRule type="cellIs" dxfId="1669" priority="1709" operator="equal">
      <formula>"ogółem"</formula>
    </cfRule>
  </conditionalFormatting>
  <conditionalFormatting sqref="C2123:C2124">
    <cfRule type="cellIs" dxfId="1668" priority="1707" operator="equal">
      <formula>"ogółem"</formula>
    </cfRule>
    <cfRule type="cellIs" dxfId="1667" priority="1708" operator="equal">
      <formula>"ogółem"</formula>
    </cfRule>
  </conditionalFormatting>
  <conditionalFormatting sqref="C2128:C2130">
    <cfRule type="cellIs" dxfId="1666" priority="1706" operator="equal">
      <formula>"ogółem"</formula>
    </cfRule>
  </conditionalFormatting>
  <conditionalFormatting sqref="C2128:C2130">
    <cfRule type="cellIs" dxfId="1665" priority="1705" operator="equal">
      <formula>"ogółem"</formula>
    </cfRule>
  </conditionalFormatting>
  <conditionalFormatting sqref="C2128:C2130">
    <cfRule type="cellIs" dxfId="1664" priority="1703" operator="equal">
      <formula>"ogółem"</formula>
    </cfRule>
    <cfRule type="cellIs" dxfId="1663" priority="1704" operator="equal">
      <formula>"ogółem"</formula>
    </cfRule>
  </conditionalFormatting>
  <conditionalFormatting sqref="C2134:C2135">
    <cfRule type="cellIs" dxfId="1662" priority="1702" operator="equal">
      <formula>"ogółem"</formula>
    </cfRule>
  </conditionalFormatting>
  <conditionalFormatting sqref="C2134:C2135">
    <cfRule type="cellIs" dxfId="1661" priority="1701" operator="equal">
      <formula>"ogółem"</formula>
    </cfRule>
  </conditionalFormatting>
  <conditionalFormatting sqref="C2134:C2135">
    <cfRule type="cellIs" dxfId="1660" priority="1699" operator="equal">
      <formula>"ogółem"</formula>
    </cfRule>
    <cfRule type="cellIs" dxfId="1659" priority="1700" operator="equal">
      <formula>"ogółem"</formula>
    </cfRule>
  </conditionalFormatting>
  <conditionalFormatting sqref="C2139">
    <cfRule type="cellIs" dxfId="1658" priority="1698" operator="equal">
      <formula>"ogółem"</formula>
    </cfRule>
  </conditionalFormatting>
  <conditionalFormatting sqref="C2139">
    <cfRule type="cellIs" dxfId="1657" priority="1697" operator="equal">
      <formula>"ogółem"</formula>
    </cfRule>
  </conditionalFormatting>
  <conditionalFormatting sqref="C2139">
    <cfRule type="cellIs" dxfId="1656" priority="1695" operator="equal">
      <formula>"ogółem"</formula>
    </cfRule>
    <cfRule type="cellIs" dxfId="1655" priority="1696" operator="equal">
      <formula>"ogółem"</formula>
    </cfRule>
  </conditionalFormatting>
  <conditionalFormatting sqref="C2143:C2144">
    <cfRule type="cellIs" dxfId="1654" priority="1694" operator="equal">
      <formula>"ogółem"</formula>
    </cfRule>
  </conditionalFormatting>
  <conditionalFormatting sqref="C2143:C2144">
    <cfRule type="cellIs" dxfId="1653" priority="1693" operator="equal">
      <formula>"ogółem"</formula>
    </cfRule>
  </conditionalFormatting>
  <conditionalFormatting sqref="C2143:C2144">
    <cfRule type="cellIs" dxfId="1652" priority="1691" operator="equal">
      <formula>"ogółem"</formula>
    </cfRule>
    <cfRule type="cellIs" dxfId="1651" priority="1692" operator="equal">
      <formula>"ogółem"</formula>
    </cfRule>
  </conditionalFormatting>
  <conditionalFormatting sqref="C2149">
    <cfRule type="cellIs" dxfId="1650" priority="1690" operator="equal">
      <formula>"ogółem"</formula>
    </cfRule>
  </conditionalFormatting>
  <conditionalFormatting sqref="C2149">
    <cfRule type="cellIs" dxfId="1649" priority="1689" operator="equal">
      <formula>"ogółem"</formula>
    </cfRule>
  </conditionalFormatting>
  <conditionalFormatting sqref="C2149">
    <cfRule type="cellIs" dxfId="1648" priority="1687" operator="equal">
      <formula>"ogółem"</formula>
    </cfRule>
    <cfRule type="cellIs" dxfId="1647" priority="1688" operator="equal">
      <formula>"ogółem"</formula>
    </cfRule>
  </conditionalFormatting>
  <conditionalFormatting sqref="C2153:C2154">
    <cfRule type="cellIs" dxfId="1646" priority="1686" operator="equal">
      <formula>"ogółem"</formula>
    </cfRule>
  </conditionalFormatting>
  <conditionalFormatting sqref="C2153:C2154">
    <cfRule type="cellIs" dxfId="1645" priority="1685" operator="equal">
      <formula>"ogółem"</formula>
    </cfRule>
  </conditionalFormatting>
  <conditionalFormatting sqref="B583:B585 C585">
    <cfRule type="cellIs" dxfId="1644" priority="1667" operator="equal">
      <formula>"ogółem"</formula>
    </cfRule>
  </conditionalFormatting>
  <conditionalFormatting sqref="A583:A585">
    <cfRule type="cellIs" dxfId="1643" priority="1666" operator="equal">
      <formula>"Wydatki bieżące"</formula>
    </cfRule>
  </conditionalFormatting>
  <conditionalFormatting sqref="B583:B585 C585">
    <cfRule type="cellIs" dxfId="1642" priority="1665" operator="equal">
      <formula>"ogółem"</formula>
    </cfRule>
  </conditionalFormatting>
  <conditionalFormatting sqref="A583:A585">
    <cfRule type="cellIs" dxfId="1641" priority="1664" operator="equal">
      <formula>"Wydatki bieżące"</formula>
    </cfRule>
  </conditionalFormatting>
  <conditionalFormatting sqref="B583:B585 C585">
    <cfRule type="cellIs" dxfId="1640" priority="1662" operator="equal">
      <formula>"ogółem"</formula>
    </cfRule>
    <cfRule type="cellIs" dxfId="1639" priority="1663" operator="equal">
      <formula>"ogółem"</formula>
    </cfRule>
  </conditionalFormatting>
  <conditionalFormatting sqref="A583:A585">
    <cfRule type="cellIs" dxfId="1638" priority="1661" operator="equal">
      <formula>"Wydatki bieżące"</formula>
    </cfRule>
  </conditionalFormatting>
  <conditionalFormatting sqref="B1754:B1765 B1718:B1722 B1724:B1732 B1734:B1751 B1809:B1843 B1767:B1795 B1397:B1405 B2065:B2068 B2071:B2076 B2080:B2088 B982:B983 B985:B990 B992:B999 B1001:B1007 B1009:B1012 B1036:B1039 B1041:B1047 B1049 B1059:B1065 B1067:B1072 B1118:B1123 B1125:B1131 B1133:B1134 B1136:B1143 B1074:B1075 B1077:B1078 B1094:B1098 B1100:B1105 B1107:B1109 B1604:B1610 B1640:B1655 B1662:B1696 B1705:B1716 B1612:B1619 B1621:B1637 B1545:B1597 B1698:B1703 B1407:B1428 B1985:B2036 B1442:B1450 B1453:B1459 B1461 B1464:B1470 B1472:B1482 B646:B652 B808:B816 B818:B826 B654:B655 B657:B664 B697:B703 B705:B706 B708:B715 B717 B719 B726 B728:B735 B737 B741:B747 B749:B754 B666:B667 B669:B695 B762:B763 B767:B773 B775 B778:B783 B785 B789:B795 B797:B798 B800 B802:B806 B1493:B1504 B1599:B1602 B1145:B1153 B1156:B1157 B1169:B1177 B1159:B1167 B1179:B1188 B1190:B1203 B1205:B1213 B1215:B1216 B1218:B1223 B1225:B1237 B1239:B1240 B1242:B1248 B1250:B1260 B1369 B1371:B1395 B1262:B1271 B1273:B1282 B1284:B1295 B1297:B1305 B1307 B1309:B1317 B933:B940 B942 B944:B980 B921 B923:B930 B1323 B828:B836 B852 B857:B863 B866:B873 B875 B878:B898 B905:B919 B838:B839 B845:B850 B1333 B1335:B1341 B1343 B1345:B1349 B1430:B1440 B1362:B1367 B1351:B1359 B539:B543 B545:B644 B2038:B2049 B2051:B2062 B1014:B1018 B1020:B1034 B1051:B1056 B1080:B1091 B1111:B1116 B1657:B1660 B721:B724 B757:B760 B1484:B1486 B1488:B1491 B1506:B1543 B1325:B1331 B485:B488 B490:B537 B1926:B1983 B1797:B1807 B1845:B1924 B1:B60 B65:B483 B2090:B2196 B2198:B1048576">
    <cfRule type="cellIs" dxfId="1637" priority="1659" operator="equal">
      <formula>"ogółem"</formula>
    </cfRule>
    <cfRule type="cellIs" dxfId="1636" priority="1660" operator="equal">
      <formula>"ogółem"</formula>
    </cfRule>
  </conditionalFormatting>
  <conditionalFormatting sqref="A18">
    <cfRule type="cellIs" dxfId="1635" priority="1652" operator="equal">
      <formula>"Wydatki bieżące"</formula>
    </cfRule>
  </conditionalFormatting>
  <conditionalFormatting sqref="A18">
    <cfRule type="cellIs" dxfId="1634" priority="1654" operator="equal">
      <formula>"Wydatki bieżące"</formula>
    </cfRule>
  </conditionalFormatting>
  <conditionalFormatting sqref="A18">
    <cfRule type="cellIs" dxfId="1633" priority="1653" operator="equal">
      <formula>"Wydatki bieżące"</formula>
    </cfRule>
  </conditionalFormatting>
  <conditionalFormatting sqref="B1844">
    <cfRule type="cellIs" dxfId="1632" priority="1651" operator="equal">
      <formula>"ogółem"</formula>
    </cfRule>
  </conditionalFormatting>
  <conditionalFormatting sqref="A1844">
    <cfRule type="cellIs" dxfId="1631" priority="1650" operator="equal">
      <formula>"Wydatki bieżące"</formula>
    </cfRule>
  </conditionalFormatting>
  <conditionalFormatting sqref="B1844">
    <cfRule type="cellIs" dxfId="1630" priority="1649" operator="equal">
      <formula>"ogółem"</formula>
    </cfRule>
  </conditionalFormatting>
  <conditionalFormatting sqref="A1844">
    <cfRule type="cellIs" dxfId="1629" priority="1648" operator="equal">
      <formula>"Wydatki bieżące"</formula>
    </cfRule>
  </conditionalFormatting>
  <conditionalFormatting sqref="B1844">
    <cfRule type="cellIs" dxfId="1628" priority="1646" operator="equal">
      <formula>"ogółem"</formula>
    </cfRule>
    <cfRule type="cellIs" dxfId="1627" priority="1647" operator="equal">
      <formula>"ogółem"</formula>
    </cfRule>
  </conditionalFormatting>
  <conditionalFormatting sqref="A1844">
    <cfRule type="cellIs" dxfId="1626" priority="1645" operator="equal">
      <formula>"Wydatki bieżące"</formula>
    </cfRule>
  </conditionalFormatting>
  <conditionalFormatting sqref="B1844">
    <cfRule type="cellIs" dxfId="1625" priority="1643" operator="equal">
      <formula>"ogółem"</formula>
    </cfRule>
    <cfRule type="cellIs" dxfId="1624" priority="1644" operator="equal">
      <formula>"ogółem"</formula>
    </cfRule>
  </conditionalFormatting>
  <conditionalFormatting sqref="B1796">
    <cfRule type="cellIs" dxfId="1623" priority="1642" operator="equal">
      <formula>"ogółem"</formula>
    </cfRule>
  </conditionalFormatting>
  <conditionalFormatting sqref="A1796">
    <cfRule type="cellIs" dxfId="1622" priority="1641" operator="equal">
      <formula>"Wydatki bieżące"</formula>
    </cfRule>
  </conditionalFormatting>
  <conditionalFormatting sqref="B1796">
    <cfRule type="cellIs" dxfId="1621" priority="1640" operator="equal">
      <formula>"ogółem"</formula>
    </cfRule>
  </conditionalFormatting>
  <conditionalFormatting sqref="A1796">
    <cfRule type="cellIs" dxfId="1620" priority="1639" operator="equal">
      <formula>"Wydatki bieżące"</formula>
    </cfRule>
  </conditionalFormatting>
  <conditionalFormatting sqref="B1796">
    <cfRule type="cellIs" dxfId="1619" priority="1637" operator="equal">
      <formula>"ogółem"</formula>
    </cfRule>
    <cfRule type="cellIs" dxfId="1618" priority="1638" operator="equal">
      <formula>"ogółem"</formula>
    </cfRule>
  </conditionalFormatting>
  <conditionalFormatting sqref="A1796">
    <cfRule type="cellIs" dxfId="1617" priority="1636" operator="equal">
      <formula>"Wydatki bieżące"</formula>
    </cfRule>
  </conditionalFormatting>
  <conditionalFormatting sqref="B1796">
    <cfRule type="cellIs" dxfId="1616" priority="1634" operator="equal">
      <formula>"ogółem"</formula>
    </cfRule>
    <cfRule type="cellIs" dxfId="1615" priority="1635" operator="equal">
      <formula>"ogółem"</formula>
    </cfRule>
  </conditionalFormatting>
  <conditionalFormatting sqref="B1753">
    <cfRule type="cellIs" dxfId="1614" priority="1633" operator="equal">
      <formula>"ogółem"</formula>
    </cfRule>
  </conditionalFormatting>
  <conditionalFormatting sqref="A1753">
    <cfRule type="cellIs" dxfId="1613" priority="1632" operator="equal">
      <formula>"Wydatki bieżące"</formula>
    </cfRule>
  </conditionalFormatting>
  <conditionalFormatting sqref="B1753">
    <cfRule type="cellIs" dxfId="1612" priority="1631" operator="equal">
      <formula>"ogółem"</formula>
    </cfRule>
  </conditionalFormatting>
  <conditionalFormatting sqref="A1753">
    <cfRule type="cellIs" dxfId="1611" priority="1630" operator="equal">
      <formula>"Wydatki bieżące"</formula>
    </cfRule>
  </conditionalFormatting>
  <conditionalFormatting sqref="B1753">
    <cfRule type="cellIs" dxfId="1610" priority="1628" operator="equal">
      <formula>"ogółem"</formula>
    </cfRule>
    <cfRule type="cellIs" dxfId="1609" priority="1629" operator="equal">
      <formula>"ogółem"</formula>
    </cfRule>
  </conditionalFormatting>
  <conditionalFormatting sqref="A1753">
    <cfRule type="cellIs" dxfId="1608" priority="1627" operator="equal">
      <formula>"Wydatki bieżące"</formula>
    </cfRule>
  </conditionalFormatting>
  <conditionalFormatting sqref="B1753">
    <cfRule type="cellIs" dxfId="1607" priority="1625" operator="equal">
      <formula>"ogółem"</formula>
    </cfRule>
    <cfRule type="cellIs" dxfId="1606" priority="1626" operator="equal">
      <formula>"ogółem"</formula>
    </cfRule>
  </conditionalFormatting>
  <conditionalFormatting sqref="B1752">
    <cfRule type="cellIs" dxfId="1605" priority="1624" operator="equal">
      <formula>"ogółem"</formula>
    </cfRule>
  </conditionalFormatting>
  <conditionalFormatting sqref="A1752">
    <cfRule type="cellIs" dxfId="1604" priority="1623" operator="equal">
      <formula>"Wydatki bieżące"</formula>
    </cfRule>
  </conditionalFormatting>
  <conditionalFormatting sqref="B1752">
    <cfRule type="cellIs" dxfId="1603" priority="1622" operator="equal">
      <formula>"ogółem"</formula>
    </cfRule>
  </conditionalFormatting>
  <conditionalFormatting sqref="A1752">
    <cfRule type="cellIs" dxfId="1602" priority="1621" operator="equal">
      <formula>"Wydatki bieżące"</formula>
    </cfRule>
  </conditionalFormatting>
  <conditionalFormatting sqref="B1752">
    <cfRule type="cellIs" dxfId="1601" priority="1619" operator="equal">
      <formula>"ogółem"</formula>
    </cfRule>
    <cfRule type="cellIs" dxfId="1600" priority="1620" operator="equal">
      <formula>"ogółem"</formula>
    </cfRule>
  </conditionalFormatting>
  <conditionalFormatting sqref="A1752">
    <cfRule type="cellIs" dxfId="1599" priority="1618" operator="equal">
      <formula>"Wydatki bieżące"</formula>
    </cfRule>
  </conditionalFormatting>
  <conditionalFormatting sqref="B1752">
    <cfRule type="cellIs" dxfId="1598" priority="1616" operator="equal">
      <formula>"ogółem"</formula>
    </cfRule>
    <cfRule type="cellIs" dxfId="1597" priority="1617" operator="equal">
      <formula>"ogółem"</formula>
    </cfRule>
  </conditionalFormatting>
  <conditionalFormatting sqref="B1717">
    <cfRule type="cellIs" dxfId="1596" priority="1615" operator="equal">
      <formula>"ogółem"</formula>
    </cfRule>
  </conditionalFormatting>
  <conditionalFormatting sqref="A1717">
    <cfRule type="cellIs" dxfId="1595" priority="1614" operator="equal">
      <formula>"Wydatki bieżące"</formula>
    </cfRule>
  </conditionalFormatting>
  <conditionalFormatting sqref="B1717">
    <cfRule type="cellIs" dxfId="1594" priority="1613" operator="equal">
      <formula>"ogółem"</formula>
    </cfRule>
  </conditionalFormatting>
  <conditionalFormatting sqref="A1717">
    <cfRule type="cellIs" dxfId="1593" priority="1612" operator="equal">
      <formula>"Wydatki bieżące"</formula>
    </cfRule>
  </conditionalFormatting>
  <conditionalFormatting sqref="B1717">
    <cfRule type="cellIs" dxfId="1592" priority="1610" operator="equal">
      <formula>"ogółem"</formula>
    </cfRule>
    <cfRule type="cellIs" dxfId="1591" priority="1611" operator="equal">
      <formula>"ogółem"</formula>
    </cfRule>
  </conditionalFormatting>
  <conditionalFormatting sqref="A1717">
    <cfRule type="cellIs" dxfId="1590" priority="1609" operator="equal">
      <formula>"Wydatki bieżące"</formula>
    </cfRule>
  </conditionalFormatting>
  <conditionalFormatting sqref="B1717">
    <cfRule type="cellIs" dxfId="1589" priority="1607" operator="equal">
      <formula>"ogółem"</formula>
    </cfRule>
    <cfRule type="cellIs" dxfId="1588" priority="1608" operator="equal">
      <formula>"ogółem"</formula>
    </cfRule>
  </conditionalFormatting>
  <conditionalFormatting sqref="B1723">
    <cfRule type="cellIs" dxfId="1587" priority="1606" operator="equal">
      <formula>"ogółem"</formula>
    </cfRule>
  </conditionalFormatting>
  <conditionalFormatting sqref="A1723">
    <cfRule type="cellIs" dxfId="1586" priority="1605" operator="equal">
      <formula>"Wydatki bieżące"</formula>
    </cfRule>
  </conditionalFormatting>
  <conditionalFormatting sqref="B1723">
    <cfRule type="cellIs" dxfId="1585" priority="1604" operator="equal">
      <formula>"ogółem"</formula>
    </cfRule>
  </conditionalFormatting>
  <conditionalFormatting sqref="A1723">
    <cfRule type="cellIs" dxfId="1584" priority="1603" operator="equal">
      <formula>"Wydatki bieżące"</formula>
    </cfRule>
  </conditionalFormatting>
  <conditionalFormatting sqref="B1723">
    <cfRule type="cellIs" dxfId="1583" priority="1601" operator="equal">
      <formula>"ogółem"</formula>
    </cfRule>
    <cfRule type="cellIs" dxfId="1582" priority="1602" operator="equal">
      <formula>"ogółem"</formula>
    </cfRule>
  </conditionalFormatting>
  <conditionalFormatting sqref="A1723">
    <cfRule type="cellIs" dxfId="1581" priority="1600" operator="equal">
      <formula>"Wydatki bieżące"</formula>
    </cfRule>
  </conditionalFormatting>
  <conditionalFormatting sqref="B1723">
    <cfRule type="cellIs" dxfId="1580" priority="1598" operator="equal">
      <formula>"ogółem"</formula>
    </cfRule>
    <cfRule type="cellIs" dxfId="1579" priority="1599" operator="equal">
      <formula>"ogółem"</formula>
    </cfRule>
  </conditionalFormatting>
  <conditionalFormatting sqref="B1733">
    <cfRule type="cellIs" dxfId="1578" priority="1597" operator="equal">
      <formula>"ogółem"</formula>
    </cfRule>
  </conditionalFormatting>
  <conditionalFormatting sqref="A1733">
    <cfRule type="cellIs" dxfId="1577" priority="1596" operator="equal">
      <formula>"Wydatki bieżące"</formula>
    </cfRule>
  </conditionalFormatting>
  <conditionalFormatting sqref="B1733">
    <cfRule type="cellIs" dxfId="1576" priority="1595" operator="equal">
      <formula>"ogółem"</formula>
    </cfRule>
  </conditionalFormatting>
  <conditionalFormatting sqref="A1733">
    <cfRule type="cellIs" dxfId="1575" priority="1594" operator="equal">
      <formula>"Wydatki bieżące"</formula>
    </cfRule>
  </conditionalFormatting>
  <conditionalFormatting sqref="B1733">
    <cfRule type="cellIs" dxfId="1574" priority="1592" operator="equal">
      <formula>"ogółem"</formula>
    </cfRule>
    <cfRule type="cellIs" dxfId="1573" priority="1593" operator="equal">
      <formula>"ogółem"</formula>
    </cfRule>
  </conditionalFormatting>
  <conditionalFormatting sqref="A1733">
    <cfRule type="cellIs" dxfId="1572" priority="1591" operator="equal">
      <formula>"Wydatki bieżące"</formula>
    </cfRule>
  </conditionalFormatting>
  <conditionalFormatting sqref="B1733">
    <cfRule type="cellIs" dxfId="1571" priority="1589" operator="equal">
      <formula>"ogółem"</formula>
    </cfRule>
    <cfRule type="cellIs" dxfId="1570" priority="1590" operator="equal">
      <formula>"ogółem"</formula>
    </cfRule>
  </conditionalFormatting>
  <conditionalFormatting sqref="B1808">
    <cfRule type="cellIs" dxfId="1569" priority="1588" operator="equal">
      <formula>"ogółem"</formula>
    </cfRule>
  </conditionalFormatting>
  <conditionalFormatting sqref="A1808">
    <cfRule type="cellIs" dxfId="1568" priority="1587" operator="equal">
      <formula>"Wydatki bieżące"</formula>
    </cfRule>
  </conditionalFormatting>
  <conditionalFormatting sqref="B1808">
    <cfRule type="cellIs" dxfId="1567" priority="1586" operator="equal">
      <formula>"ogółem"</formula>
    </cfRule>
  </conditionalFormatting>
  <conditionalFormatting sqref="A1808">
    <cfRule type="cellIs" dxfId="1566" priority="1585" operator="equal">
      <formula>"Wydatki bieżące"</formula>
    </cfRule>
  </conditionalFormatting>
  <conditionalFormatting sqref="B1808">
    <cfRule type="cellIs" dxfId="1565" priority="1583" operator="equal">
      <formula>"ogółem"</formula>
    </cfRule>
    <cfRule type="cellIs" dxfId="1564" priority="1584" operator="equal">
      <formula>"ogółem"</formula>
    </cfRule>
  </conditionalFormatting>
  <conditionalFormatting sqref="A1808">
    <cfRule type="cellIs" dxfId="1563" priority="1582" operator="equal">
      <formula>"Wydatki bieżące"</formula>
    </cfRule>
  </conditionalFormatting>
  <conditionalFormatting sqref="B1808">
    <cfRule type="cellIs" dxfId="1562" priority="1580" operator="equal">
      <formula>"ogółem"</formula>
    </cfRule>
    <cfRule type="cellIs" dxfId="1561" priority="1581" operator="equal">
      <formula>"ogółem"</formula>
    </cfRule>
  </conditionalFormatting>
  <conditionalFormatting sqref="B1766">
    <cfRule type="cellIs" dxfId="1560" priority="1579" operator="equal">
      <formula>"ogółem"</formula>
    </cfRule>
  </conditionalFormatting>
  <conditionalFormatting sqref="A1766">
    <cfRule type="cellIs" dxfId="1559" priority="1578" operator="equal">
      <formula>"Wydatki bieżące"</formula>
    </cfRule>
  </conditionalFormatting>
  <conditionalFormatting sqref="B1766">
    <cfRule type="cellIs" dxfId="1558" priority="1577" operator="equal">
      <formula>"ogółem"</formula>
    </cfRule>
  </conditionalFormatting>
  <conditionalFormatting sqref="A1766">
    <cfRule type="cellIs" dxfId="1557" priority="1576" operator="equal">
      <formula>"Wydatki bieżące"</formula>
    </cfRule>
  </conditionalFormatting>
  <conditionalFormatting sqref="B1766">
    <cfRule type="cellIs" dxfId="1556" priority="1574" operator="equal">
      <formula>"ogółem"</formula>
    </cfRule>
    <cfRule type="cellIs" dxfId="1555" priority="1575" operator="equal">
      <formula>"ogółem"</formula>
    </cfRule>
  </conditionalFormatting>
  <conditionalFormatting sqref="A1766">
    <cfRule type="cellIs" dxfId="1554" priority="1573" operator="equal">
      <formula>"Wydatki bieżące"</formula>
    </cfRule>
  </conditionalFormatting>
  <conditionalFormatting sqref="B1766">
    <cfRule type="cellIs" dxfId="1553" priority="1571" operator="equal">
      <formula>"ogółem"</formula>
    </cfRule>
    <cfRule type="cellIs" dxfId="1552" priority="1572" operator="equal">
      <formula>"ogółem"</formula>
    </cfRule>
  </conditionalFormatting>
  <conditionalFormatting sqref="B1396">
    <cfRule type="cellIs" dxfId="1551" priority="1570" operator="equal">
      <formula>"ogółem"</formula>
    </cfRule>
  </conditionalFormatting>
  <conditionalFormatting sqref="A1396">
    <cfRule type="cellIs" dxfId="1550" priority="1569" operator="equal">
      <formula>"Wydatki bieżące"</formula>
    </cfRule>
  </conditionalFormatting>
  <conditionalFormatting sqref="B1396">
    <cfRule type="cellIs" dxfId="1549" priority="1568" operator="equal">
      <formula>"ogółem"</formula>
    </cfRule>
  </conditionalFormatting>
  <conditionalFormatting sqref="A1396">
    <cfRule type="cellIs" dxfId="1548" priority="1567" operator="equal">
      <formula>"Wydatki bieżące"</formula>
    </cfRule>
  </conditionalFormatting>
  <conditionalFormatting sqref="B1396">
    <cfRule type="cellIs" dxfId="1547" priority="1565" operator="equal">
      <formula>"ogółem"</formula>
    </cfRule>
    <cfRule type="cellIs" dxfId="1546" priority="1566" operator="equal">
      <formula>"ogółem"</formula>
    </cfRule>
  </conditionalFormatting>
  <conditionalFormatting sqref="A1396">
    <cfRule type="cellIs" dxfId="1545" priority="1564" operator="equal">
      <formula>"Wydatki bieżące"</formula>
    </cfRule>
  </conditionalFormatting>
  <conditionalFormatting sqref="B1396">
    <cfRule type="cellIs" dxfId="1544" priority="1562" operator="equal">
      <formula>"ogółem"</formula>
    </cfRule>
    <cfRule type="cellIs" dxfId="1543" priority="1563" operator="equal">
      <formula>"ogółem"</formula>
    </cfRule>
  </conditionalFormatting>
  <conditionalFormatting sqref="B2063">
    <cfRule type="cellIs" dxfId="1542" priority="1561" operator="equal">
      <formula>"ogółem"</formula>
    </cfRule>
  </conditionalFormatting>
  <conditionalFormatting sqref="A2063">
    <cfRule type="cellIs" dxfId="1541" priority="1560" operator="equal">
      <formula>"Wydatki bieżące"</formula>
    </cfRule>
  </conditionalFormatting>
  <conditionalFormatting sqref="B2063">
    <cfRule type="cellIs" dxfId="1540" priority="1559" operator="equal">
      <formula>"ogółem"</formula>
    </cfRule>
  </conditionalFormatting>
  <conditionalFormatting sqref="A2063">
    <cfRule type="cellIs" dxfId="1539" priority="1558" operator="equal">
      <formula>"Wydatki bieżące"</formula>
    </cfRule>
  </conditionalFormatting>
  <conditionalFormatting sqref="B2063">
    <cfRule type="cellIs" dxfId="1538" priority="1556" operator="equal">
      <formula>"ogółem"</formula>
    </cfRule>
    <cfRule type="cellIs" dxfId="1537" priority="1557" operator="equal">
      <formula>"ogółem"</formula>
    </cfRule>
  </conditionalFormatting>
  <conditionalFormatting sqref="A2063">
    <cfRule type="cellIs" dxfId="1536" priority="1555" operator="equal">
      <formula>"Wydatki bieżące"</formula>
    </cfRule>
  </conditionalFormatting>
  <conditionalFormatting sqref="B2063">
    <cfRule type="cellIs" dxfId="1535" priority="1553" operator="equal">
      <formula>"ogółem"</formula>
    </cfRule>
    <cfRule type="cellIs" dxfId="1534" priority="1554" operator="equal">
      <formula>"ogółem"</formula>
    </cfRule>
  </conditionalFormatting>
  <conditionalFormatting sqref="B2069">
    <cfRule type="cellIs" dxfId="1533" priority="1552" operator="equal">
      <formula>"ogółem"</formula>
    </cfRule>
  </conditionalFormatting>
  <conditionalFormatting sqref="A2069">
    <cfRule type="cellIs" dxfId="1532" priority="1551" operator="equal">
      <formula>"Wydatki bieżące"</formula>
    </cfRule>
  </conditionalFormatting>
  <conditionalFormatting sqref="B2069">
    <cfRule type="cellIs" dxfId="1531" priority="1550" operator="equal">
      <formula>"ogółem"</formula>
    </cfRule>
  </conditionalFormatting>
  <conditionalFormatting sqref="A2069">
    <cfRule type="cellIs" dxfId="1530" priority="1549" operator="equal">
      <formula>"Wydatki bieżące"</formula>
    </cfRule>
  </conditionalFormatting>
  <conditionalFormatting sqref="B2069">
    <cfRule type="cellIs" dxfId="1529" priority="1547" operator="equal">
      <formula>"ogółem"</formula>
    </cfRule>
    <cfRule type="cellIs" dxfId="1528" priority="1548" operator="equal">
      <formula>"ogółem"</formula>
    </cfRule>
  </conditionalFormatting>
  <conditionalFormatting sqref="A2069">
    <cfRule type="cellIs" dxfId="1527" priority="1546" operator="equal">
      <formula>"Wydatki bieżące"</formula>
    </cfRule>
  </conditionalFormatting>
  <conditionalFormatting sqref="B2069">
    <cfRule type="cellIs" dxfId="1526" priority="1544" operator="equal">
      <formula>"ogółem"</formula>
    </cfRule>
    <cfRule type="cellIs" dxfId="1525" priority="1545" operator="equal">
      <formula>"ogółem"</formula>
    </cfRule>
  </conditionalFormatting>
  <conditionalFormatting sqref="B2070">
    <cfRule type="cellIs" dxfId="1524" priority="1543" operator="equal">
      <formula>"ogółem"</formula>
    </cfRule>
  </conditionalFormatting>
  <conditionalFormatting sqref="A2070">
    <cfRule type="cellIs" dxfId="1523" priority="1542" operator="equal">
      <formula>"Wydatki bieżące"</formula>
    </cfRule>
  </conditionalFormatting>
  <conditionalFormatting sqref="B2070">
    <cfRule type="cellIs" dxfId="1522" priority="1541" operator="equal">
      <formula>"ogółem"</formula>
    </cfRule>
  </conditionalFormatting>
  <conditionalFormatting sqref="A2070">
    <cfRule type="cellIs" dxfId="1521" priority="1540" operator="equal">
      <formula>"Wydatki bieżące"</formula>
    </cfRule>
  </conditionalFormatting>
  <conditionalFormatting sqref="B2070">
    <cfRule type="cellIs" dxfId="1520" priority="1538" operator="equal">
      <formula>"ogółem"</formula>
    </cfRule>
    <cfRule type="cellIs" dxfId="1519" priority="1539" operator="equal">
      <formula>"ogółem"</formula>
    </cfRule>
  </conditionalFormatting>
  <conditionalFormatting sqref="A2070">
    <cfRule type="cellIs" dxfId="1518" priority="1537" operator="equal">
      <formula>"Wydatki bieżące"</formula>
    </cfRule>
  </conditionalFormatting>
  <conditionalFormatting sqref="B2070">
    <cfRule type="cellIs" dxfId="1517" priority="1535" operator="equal">
      <formula>"ogółem"</formula>
    </cfRule>
    <cfRule type="cellIs" dxfId="1516" priority="1536" operator="equal">
      <formula>"ogółem"</formula>
    </cfRule>
  </conditionalFormatting>
  <conditionalFormatting sqref="B2077">
    <cfRule type="cellIs" dxfId="1515" priority="1534" operator="equal">
      <formula>"ogółem"</formula>
    </cfRule>
  </conditionalFormatting>
  <conditionalFormatting sqref="A2077">
    <cfRule type="cellIs" dxfId="1514" priority="1533" operator="equal">
      <formula>"Wydatki bieżące"</formula>
    </cfRule>
  </conditionalFormatting>
  <conditionalFormatting sqref="B2077">
    <cfRule type="cellIs" dxfId="1513" priority="1532" operator="equal">
      <formula>"ogółem"</formula>
    </cfRule>
  </conditionalFormatting>
  <conditionalFormatting sqref="A2077">
    <cfRule type="cellIs" dxfId="1512" priority="1531" operator="equal">
      <formula>"Wydatki bieżące"</formula>
    </cfRule>
  </conditionalFormatting>
  <conditionalFormatting sqref="B2077">
    <cfRule type="cellIs" dxfId="1511" priority="1529" operator="equal">
      <formula>"ogółem"</formula>
    </cfRule>
    <cfRule type="cellIs" dxfId="1510" priority="1530" operator="equal">
      <formula>"ogółem"</formula>
    </cfRule>
  </conditionalFormatting>
  <conditionalFormatting sqref="A2077">
    <cfRule type="cellIs" dxfId="1509" priority="1528" operator="equal">
      <formula>"Wydatki bieżące"</formula>
    </cfRule>
  </conditionalFormatting>
  <conditionalFormatting sqref="B2077">
    <cfRule type="cellIs" dxfId="1508" priority="1526" operator="equal">
      <formula>"ogółem"</formula>
    </cfRule>
    <cfRule type="cellIs" dxfId="1507" priority="1527" operator="equal">
      <formula>"ogółem"</formula>
    </cfRule>
  </conditionalFormatting>
  <conditionalFormatting sqref="B2078">
    <cfRule type="cellIs" dxfId="1506" priority="1525" operator="equal">
      <formula>"ogółem"</formula>
    </cfRule>
  </conditionalFormatting>
  <conditionalFormatting sqref="A2078">
    <cfRule type="cellIs" dxfId="1505" priority="1524" operator="equal">
      <formula>"Wydatki bieżące"</formula>
    </cfRule>
  </conditionalFormatting>
  <conditionalFormatting sqref="B2078">
    <cfRule type="cellIs" dxfId="1504" priority="1523" operator="equal">
      <formula>"ogółem"</formula>
    </cfRule>
  </conditionalFormatting>
  <conditionalFormatting sqref="A2078">
    <cfRule type="cellIs" dxfId="1503" priority="1522" operator="equal">
      <formula>"Wydatki bieżące"</formula>
    </cfRule>
  </conditionalFormatting>
  <conditionalFormatting sqref="B2078">
    <cfRule type="cellIs" dxfId="1502" priority="1520" operator="equal">
      <formula>"ogółem"</formula>
    </cfRule>
    <cfRule type="cellIs" dxfId="1501" priority="1521" operator="equal">
      <formula>"ogółem"</formula>
    </cfRule>
  </conditionalFormatting>
  <conditionalFormatting sqref="A2078">
    <cfRule type="cellIs" dxfId="1500" priority="1519" operator="equal">
      <formula>"Wydatki bieżące"</formula>
    </cfRule>
  </conditionalFormatting>
  <conditionalFormatting sqref="B2078">
    <cfRule type="cellIs" dxfId="1499" priority="1517" operator="equal">
      <formula>"ogółem"</formula>
    </cfRule>
    <cfRule type="cellIs" dxfId="1498" priority="1518" operator="equal">
      <formula>"ogółem"</formula>
    </cfRule>
  </conditionalFormatting>
  <conditionalFormatting sqref="B2089">
    <cfRule type="cellIs" dxfId="1497" priority="1508" operator="equal">
      <formula>"ogółem"</formula>
    </cfRule>
    <cfRule type="cellIs" dxfId="1496" priority="1509" operator="equal">
      <formula>"ogółem"</formula>
    </cfRule>
  </conditionalFormatting>
  <conditionalFormatting sqref="B2089">
    <cfRule type="cellIs" dxfId="1495" priority="1516" operator="equal">
      <formula>"ogółem"</formula>
    </cfRule>
  </conditionalFormatting>
  <conditionalFormatting sqref="A2089">
    <cfRule type="cellIs" dxfId="1494" priority="1515" operator="equal">
      <formula>"Wydatki bieżące"</formula>
    </cfRule>
  </conditionalFormatting>
  <conditionalFormatting sqref="B2089">
    <cfRule type="cellIs" dxfId="1493" priority="1514" operator="equal">
      <formula>"ogółem"</formula>
    </cfRule>
  </conditionalFormatting>
  <conditionalFormatting sqref="A2089">
    <cfRule type="cellIs" dxfId="1492" priority="1513" operator="equal">
      <formula>"Wydatki bieżące"</formula>
    </cfRule>
  </conditionalFormatting>
  <conditionalFormatting sqref="B2089">
    <cfRule type="cellIs" dxfId="1491" priority="1511" operator="equal">
      <formula>"ogółem"</formula>
    </cfRule>
    <cfRule type="cellIs" dxfId="1490" priority="1512" operator="equal">
      <formula>"ogółem"</formula>
    </cfRule>
  </conditionalFormatting>
  <conditionalFormatting sqref="A2089">
    <cfRule type="cellIs" dxfId="1489" priority="1510" operator="equal">
      <formula>"Wydatki bieżące"</formula>
    </cfRule>
  </conditionalFormatting>
  <conditionalFormatting sqref="B1984">
    <cfRule type="cellIs" dxfId="1488" priority="1507" operator="equal">
      <formula>"ogółem"</formula>
    </cfRule>
  </conditionalFormatting>
  <conditionalFormatting sqref="A1984">
    <cfRule type="cellIs" dxfId="1487" priority="1506" operator="equal">
      <formula>"Wydatki bieżące"</formula>
    </cfRule>
  </conditionalFormatting>
  <conditionalFormatting sqref="B1984">
    <cfRule type="cellIs" dxfId="1486" priority="1505" operator="equal">
      <formula>"ogółem"</formula>
    </cfRule>
  </conditionalFormatting>
  <conditionalFormatting sqref="A1984">
    <cfRule type="cellIs" dxfId="1485" priority="1504" operator="equal">
      <formula>"Wydatki bieżące"</formula>
    </cfRule>
  </conditionalFormatting>
  <conditionalFormatting sqref="B1984">
    <cfRule type="cellIs" dxfId="1484" priority="1502" operator="equal">
      <formula>"ogółem"</formula>
    </cfRule>
    <cfRule type="cellIs" dxfId="1483" priority="1503" operator="equal">
      <formula>"ogółem"</formula>
    </cfRule>
  </conditionalFormatting>
  <conditionalFormatting sqref="A1984">
    <cfRule type="cellIs" dxfId="1482" priority="1501" operator="equal">
      <formula>"Wydatki bieżące"</formula>
    </cfRule>
  </conditionalFormatting>
  <conditionalFormatting sqref="B1984">
    <cfRule type="cellIs" dxfId="1481" priority="1499" operator="equal">
      <formula>"ogółem"</formula>
    </cfRule>
    <cfRule type="cellIs" dxfId="1480" priority="1500" operator="equal">
      <formula>"ogółem"</formula>
    </cfRule>
  </conditionalFormatting>
  <conditionalFormatting sqref="B1603">
    <cfRule type="cellIs" dxfId="1479" priority="1498" operator="equal">
      <formula>"ogółem"</formula>
    </cfRule>
  </conditionalFormatting>
  <conditionalFormatting sqref="A1603">
    <cfRule type="cellIs" dxfId="1478" priority="1497" operator="equal">
      <formula>"Wydatki bieżące"</formula>
    </cfRule>
  </conditionalFormatting>
  <conditionalFormatting sqref="B1603">
    <cfRule type="cellIs" dxfId="1477" priority="1496" operator="equal">
      <formula>"ogółem"</formula>
    </cfRule>
  </conditionalFormatting>
  <conditionalFormatting sqref="A1603">
    <cfRule type="cellIs" dxfId="1476" priority="1495" operator="equal">
      <formula>"Wydatki bieżące"</formula>
    </cfRule>
  </conditionalFormatting>
  <conditionalFormatting sqref="B1603">
    <cfRule type="cellIs" dxfId="1475" priority="1493" operator="equal">
      <formula>"ogółem"</formula>
    </cfRule>
    <cfRule type="cellIs" dxfId="1474" priority="1494" operator="equal">
      <formula>"ogółem"</formula>
    </cfRule>
  </conditionalFormatting>
  <conditionalFormatting sqref="A1603">
    <cfRule type="cellIs" dxfId="1473" priority="1492" operator="equal">
      <formula>"Wydatki bieżące"</formula>
    </cfRule>
  </conditionalFormatting>
  <conditionalFormatting sqref="B1603">
    <cfRule type="cellIs" dxfId="1472" priority="1490" operator="equal">
      <formula>"ogółem"</formula>
    </cfRule>
    <cfRule type="cellIs" dxfId="1471" priority="1491" operator="equal">
      <formula>"ogółem"</formula>
    </cfRule>
  </conditionalFormatting>
  <conditionalFormatting sqref="B1019">
    <cfRule type="cellIs" dxfId="1470" priority="1489" operator="equal">
      <formula>"ogółem"</formula>
    </cfRule>
  </conditionalFormatting>
  <conditionalFormatting sqref="A1019">
    <cfRule type="cellIs" dxfId="1469" priority="1488" operator="equal">
      <formula>"Wydatki bieżące"</formula>
    </cfRule>
  </conditionalFormatting>
  <conditionalFormatting sqref="B1019">
    <cfRule type="cellIs" dxfId="1468" priority="1487" operator="equal">
      <formula>"ogółem"</formula>
    </cfRule>
  </conditionalFormatting>
  <conditionalFormatting sqref="A1019">
    <cfRule type="cellIs" dxfId="1467" priority="1486" operator="equal">
      <formula>"Wydatki bieżące"</formula>
    </cfRule>
  </conditionalFormatting>
  <conditionalFormatting sqref="B1019">
    <cfRule type="cellIs" dxfId="1466" priority="1484" operator="equal">
      <formula>"ogółem"</formula>
    </cfRule>
    <cfRule type="cellIs" dxfId="1465" priority="1485" operator="equal">
      <formula>"ogółem"</formula>
    </cfRule>
  </conditionalFormatting>
  <conditionalFormatting sqref="A1019">
    <cfRule type="cellIs" dxfId="1464" priority="1483" operator="equal">
      <formula>"Wydatki bieżące"</formula>
    </cfRule>
  </conditionalFormatting>
  <conditionalFormatting sqref="B1019">
    <cfRule type="cellIs" dxfId="1463" priority="1481" operator="equal">
      <formula>"ogółem"</formula>
    </cfRule>
    <cfRule type="cellIs" dxfId="1462" priority="1482" operator="equal">
      <formula>"ogółem"</formula>
    </cfRule>
  </conditionalFormatting>
  <conditionalFormatting sqref="B981">
    <cfRule type="cellIs" dxfId="1461" priority="1480" operator="equal">
      <formula>"ogółem"</formula>
    </cfRule>
  </conditionalFormatting>
  <conditionalFormatting sqref="A981">
    <cfRule type="cellIs" dxfId="1460" priority="1479" operator="equal">
      <formula>"Wydatki bieżące"</formula>
    </cfRule>
  </conditionalFormatting>
  <conditionalFormatting sqref="B981">
    <cfRule type="cellIs" dxfId="1459" priority="1478" operator="equal">
      <formula>"ogółem"</formula>
    </cfRule>
  </conditionalFormatting>
  <conditionalFormatting sqref="A981">
    <cfRule type="cellIs" dxfId="1458" priority="1477" operator="equal">
      <formula>"Wydatki bieżące"</formula>
    </cfRule>
  </conditionalFormatting>
  <conditionalFormatting sqref="B981">
    <cfRule type="cellIs" dxfId="1457" priority="1475" operator="equal">
      <formula>"ogółem"</formula>
    </cfRule>
    <cfRule type="cellIs" dxfId="1456" priority="1476" operator="equal">
      <formula>"ogółem"</formula>
    </cfRule>
  </conditionalFormatting>
  <conditionalFormatting sqref="A981">
    <cfRule type="cellIs" dxfId="1455" priority="1474" operator="equal">
      <formula>"Wydatki bieżące"</formula>
    </cfRule>
  </conditionalFormatting>
  <conditionalFormatting sqref="B981">
    <cfRule type="cellIs" dxfId="1454" priority="1472" operator="equal">
      <formula>"ogółem"</formula>
    </cfRule>
    <cfRule type="cellIs" dxfId="1453" priority="1473" operator="equal">
      <formula>"ogółem"</formula>
    </cfRule>
  </conditionalFormatting>
  <conditionalFormatting sqref="B984">
    <cfRule type="cellIs" dxfId="1452" priority="1471" operator="equal">
      <formula>"ogółem"</formula>
    </cfRule>
  </conditionalFormatting>
  <conditionalFormatting sqref="A984">
    <cfRule type="cellIs" dxfId="1451" priority="1470" operator="equal">
      <formula>"Wydatki bieżące"</formula>
    </cfRule>
  </conditionalFormatting>
  <conditionalFormatting sqref="B984">
    <cfRule type="cellIs" dxfId="1450" priority="1469" operator="equal">
      <formula>"ogółem"</formula>
    </cfRule>
  </conditionalFormatting>
  <conditionalFormatting sqref="A984">
    <cfRule type="cellIs" dxfId="1449" priority="1468" operator="equal">
      <formula>"Wydatki bieżące"</formula>
    </cfRule>
  </conditionalFormatting>
  <conditionalFormatting sqref="B984">
    <cfRule type="cellIs" dxfId="1448" priority="1466" operator="equal">
      <formula>"ogółem"</formula>
    </cfRule>
    <cfRule type="cellIs" dxfId="1447" priority="1467" operator="equal">
      <formula>"ogółem"</formula>
    </cfRule>
  </conditionalFormatting>
  <conditionalFormatting sqref="A984">
    <cfRule type="cellIs" dxfId="1446" priority="1465" operator="equal">
      <formula>"Wydatki bieżące"</formula>
    </cfRule>
  </conditionalFormatting>
  <conditionalFormatting sqref="B984">
    <cfRule type="cellIs" dxfId="1445" priority="1463" operator="equal">
      <formula>"ogółem"</formula>
    </cfRule>
    <cfRule type="cellIs" dxfId="1444" priority="1464" operator="equal">
      <formula>"ogółem"</formula>
    </cfRule>
  </conditionalFormatting>
  <conditionalFormatting sqref="B991">
    <cfRule type="cellIs" dxfId="1443" priority="1462" operator="equal">
      <formula>"ogółem"</formula>
    </cfRule>
  </conditionalFormatting>
  <conditionalFormatting sqref="A991">
    <cfRule type="cellIs" dxfId="1442" priority="1461" operator="equal">
      <formula>"Wydatki bieżące"</formula>
    </cfRule>
  </conditionalFormatting>
  <conditionalFormatting sqref="B991">
    <cfRule type="cellIs" dxfId="1441" priority="1460" operator="equal">
      <formula>"ogółem"</formula>
    </cfRule>
  </conditionalFormatting>
  <conditionalFormatting sqref="A991">
    <cfRule type="cellIs" dxfId="1440" priority="1459" operator="equal">
      <formula>"Wydatki bieżące"</formula>
    </cfRule>
  </conditionalFormatting>
  <conditionalFormatting sqref="B991">
    <cfRule type="cellIs" dxfId="1439" priority="1457" operator="equal">
      <formula>"ogółem"</formula>
    </cfRule>
    <cfRule type="cellIs" dxfId="1438" priority="1458" operator="equal">
      <formula>"ogółem"</formula>
    </cfRule>
  </conditionalFormatting>
  <conditionalFormatting sqref="A991">
    <cfRule type="cellIs" dxfId="1437" priority="1456" operator="equal">
      <formula>"Wydatki bieżące"</formula>
    </cfRule>
  </conditionalFormatting>
  <conditionalFormatting sqref="B991">
    <cfRule type="cellIs" dxfId="1436" priority="1454" operator="equal">
      <formula>"ogółem"</formula>
    </cfRule>
    <cfRule type="cellIs" dxfId="1435" priority="1455" operator="equal">
      <formula>"ogółem"</formula>
    </cfRule>
  </conditionalFormatting>
  <conditionalFormatting sqref="B1000">
    <cfRule type="cellIs" dxfId="1434" priority="1453" operator="equal">
      <formula>"ogółem"</formula>
    </cfRule>
  </conditionalFormatting>
  <conditionalFormatting sqref="A1000">
    <cfRule type="cellIs" dxfId="1433" priority="1452" operator="equal">
      <formula>"Wydatki bieżące"</formula>
    </cfRule>
  </conditionalFormatting>
  <conditionalFormatting sqref="B1000">
    <cfRule type="cellIs" dxfId="1432" priority="1451" operator="equal">
      <formula>"ogółem"</formula>
    </cfRule>
  </conditionalFormatting>
  <conditionalFormatting sqref="A1000">
    <cfRule type="cellIs" dxfId="1431" priority="1450" operator="equal">
      <formula>"Wydatki bieżące"</formula>
    </cfRule>
  </conditionalFormatting>
  <conditionalFormatting sqref="B1000">
    <cfRule type="cellIs" dxfId="1430" priority="1448" operator="equal">
      <formula>"ogółem"</formula>
    </cfRule>
    <cfRule type="cellIs" dxfId="1429" priority="1449" operator="equal">
      <formula>"ogółem"</formula>
    </cfRule>
  </conditionalFormatting>
  <conditionalFormatting sqref="A1000">
    <cfRule type="cellIs" dxfId="1428" priority="1447" operator="equal">
      <formula>"Wydatki bieżące"</formula>
    </cfRule>
  </conditionalFormatting>
  <conditionalFormatting sqref="B1000">
    <cfRule type="cellIs" dxfId="1427" priority="1445" operator="equal">
      <formula>"ogółem"</formula>
    </cfRule>
    <cfRule type="cellIs" dxfId="1426" priority="1446" operator="equal">
      <formula>"ogółem"</formula>
    </cfRule>
  </conditionalFormatting>
  <conditionalFormatting sqref="B1008">
    <cfRule type="cellIs" dxfId="1425" priority="1444" operator="equal">
      <formula>"ogółem"</formula>
    </cfRule>
  </conditionalFormatting>
  <conditionalFormatting sqref="A1008">
    <cfRule type="cellIs" dxfId="1424" priority="1443" operator="equal">
      <formula>"Wydatki bieżące"</formula>
    </cfRule>
  </conditionalFormatting>
  <conditionalFormatting sqref="B1008">
    <cfRule type="cellIs" dxfId="1423" priority="1442" operator="equal">
      <formula>"ogółem"</formula>
    </cfRule>
  </conditionalFormatting>
  <conditionalFormatting sqref="A1008">
    <cfRule type="cellIs" dxfId="1422" priority="1441" operator="equal">
      <formula>"Wydatki bieżące"</formula>
    </cfRule>
  </conditionalFormatting>
  <conditionalFormatting sqref="B1008">
    <cfRule type="cellIs" dxfId="1421" priority="1439" operator="equal">
      <formula>"ogółem"</formula>
    </cfRule>
    <cfRule type="cellIs" dxfId="1420" priority="1440" operator="equal">
      <formula>"ogółem"</formula>
    </cfRule>
  </conditionalFormatting>
  <conditionalFormatting sqref="A1008">
    <cfRule type="cellIs" dxfId="1419" priority="1438" operator="equal">
      <formula>"Wydatki bieżące"</formula>
    </cfRule>
  </conditionalFormatting>
  <conditionalFormatting sqref="B1008">
    <cfRule type="cellIs" dxfId="1418" priority="1436" operator="equal">
      <formula>"ogółem"</formula>
    </cfRule>
    <cfRule type="cellIs" dxfId="1417" priority="1437" operator="equal">
      <formula>"ogółem"</formula>
    </cfRule>
  </conditionalFormatting>
  <conditionalFormatting sqref="B1035">
    <cfRule type="cellIs" dxfId="1416" priority="1435" operator="equal">
      <formula>"ogółem"</formula>
    </cfRule>
  </conditionalFormatting>
  <conditionalFormatting sqref="A1035">
    <cfRule type="cellIs" dxfId="1415" priority="1434" operator="equal">
      <formula>"Wydatki bieżące"</formula>
    </cfRule>
  </conditionalFormatting>
  <conditionalFormatting sqref="B1035">
    <cfRule type="cellIs" dxfId="1414" priority="1433" operator="equal">
      <formula>"ogółem"</formula>
    </cfRule>
  </conditionalFormatting>
  <conditionalFormatting sqref="A1035">
    <cfRule type="cellIs" dxfId="1413" priority="1432" operator="equal">
      <formula>"Wydatki bieżące"</formula>
    </cfRule>
  </conditionalFormatting>
  <conditionalFormatting sqref="B1035">
    <cfRule type="cellIs" dxfId="1412" priority="1430" operator="equal">
      <formula>"ogółem"</formula>
    </cfRule>
    <cfRule type="cellIs" dxfId="1411" priority="1431" operator="equal">
      <formula>"ogółem"</formula>
    </cfRule>
  </conditionalFormatting>
  <conditionalFormatting sqref="A1035">
    <cfRule type="cellIs" dxfId="1410" priority="1429" operator="equal">
      <formula>"Wydatki bieżące"</formula>
    </cfRule>
  </conditionalFormatting>
  <conditionalFormatting sqref="B1035">
    <cfRule type="cellIs" dxfId="1409" priority="1427" operator="equal">
      <formula>"ogółem"</formula>
    </cfRule>
    <cfRule type="cellIs" dxfId="1408" priority="1428" operator="equal">
      <formula>"ogółem"</formula>
    </cfRule>
  </conditionalFormatting>
  <conditionalFormatting sqref="B1040">
    <cfRule type="cellIs" dxfId="1407" priority="1426" operator="equal">
      <formula>"ogółem"</formula>
    </cfRule>
  </conditionalFormatting>
  <conditionalFormatting sqref="A1040">
    <cfRule type="cellIs" dxfId="1406" priority="1425" operator="equal">
      <formula>"Wydatki bieżące"</formula>
    </cfRule>
  </conditionalFormatting>
  <conditionalFormatting sqref="B1040">
    <cfRule type="cellIs" dxfId="1405" priority="1424" operator="equal">
      <formula>"ogółem"</formula>
    </cfRule>
  </conditionalFormatting>
  <conditionalFormatting sqref="A1040">
    <cfRule type="cellIs" dxfId="1404" priority="1423" operator="equal">
      <formula>"Wydatki bieżące"</formula>
    </cfRule>
  </conditionalFormatting>
  <conditionalFormatting sqref="B1040">
    <cfRule type="cellIs" dxfId="1403" priority="1421" operator="equal">
      <formula>"ogółem"</formula>
    </cfRule>
    <cfRule type="cellIs" dxfId="1402" priority="1422" operator="equal">
      <formula>"ogółem"</formula>
    </cfRule>
  </conditionalFormatting>
  <conditionalFormatting sqref="A1040">
    <cfRule type="cellIs" dxfId="1401" priority="1420" operator="equal">
      <formula>"Wydatki bieżące"</formula>
    </cfRule>
  </conditionalFormatting>
  <conditionalFormatting sqref="B1040">
    <cfRule type="cellIs" dxfId="1400" priority="1418" operator="equal">
      <formula>"ogółem"</formula>
    </cfRule>
    <cfRule type="cellIs" dxfId="1399" priority="1419" operator="equal">
      <formula>"ogółem"</formula>
    </cfRule>
  </conditionalFormatting>
  <conditionalFormatting sqref="B1048">
    <cfRule type="cellIs" dxfId="1398" priority="1417" operator="equal">
      <formula>"ogółem"</formula>
    </cfRule>
  </conditionalFormatting>
  <conditionalFormatting sqref="A1048">
    <cfRule type="cellIs" dxfId="1397" priority="1416" operator="equal">
      <formula>"Wydatki bieżące"</formula>
    </cfRule>
  </conditionalFormatting>
  <conditionalFormatting sqref="B1048">
    <cfRule type="cellIs" dxfId="1396" priority="1415" operator="equal">
      <formula>"ogółem"</formula>
    </cfRule>
  </conditionalFormatting>
  <conditionalFormatting sqref="A1048">
    <cfRule type="cellIs" dxfId="1395" priority="1414" operator="equal">
      <formula>"Wydatki bieżące"</formula>
    </cfRule>
  </conditionalFormatting>
  <conditionalFormatting sqref="B1048">
    <cfRule type="cellIs" dxfId="1394" priority="1412" operator="equal">
      <formula>"ogółem"</formula>
    </cfRule>
    <cfRule type="cellIs" dxfId="1393" priority="1413" operator="equal">
      <formula>"ogółem"</formula>
    </cfRule>
  </conditionalFormatting>
  <conditionalFormatting sqref="A1048">
    <cfRule type="cellIs" dxfId="1392" priority="1411" operator="equal">
      <formula>"Wydatki bieżące"</formula>
    </cfRule>
  </conditionalFormatting>
  <conditionalFormatting sqref="B1048">
    <cfRule type="cellIs" dxfId="1391" priority="1409" operator="equal">
      <formula>"ogółem"</formula>
    </cfRule>
    <cfRule type="cellIs" dxfId="1390" priority="1410" operator="equal">
      <formula>"ogółem"</formula>
    </cfRule>
  </conditionalFormatting>
  <conditionalFormatting sqref="B1057">
    <cfRule type="cellIs" dxfId="1389" priority="1408" operator="equal">
      <formula>"ogółem"</formula>
    </cfRule>
  </conditionalFormatting>
  <conditionalFormatting sqref="A1057">
    <cfRule type="cellIs" dxfId="1388" priority="1407" operator="equal">
      <formula>"Wydatki bieżące"</formula>
    </cfRule>
  </conditionalFormatting>
  <conditionalFormatting sqref="B1057">
    <cfRule type="cellIs" dxfId="1387" priority="1406" operator="equal">
      <formula>"ogółem"</formula>
    </cfRule>
  </conditionalFormatting>
  <conditionalFormatting sqref="A1057">
    <cfRule type="cellIs" dxfId="1386" priority="1405" operator="equal">
      <formula>"Wydatki bieżące"</formula>
    </cfRule>
  </conditionalFormatting>
  <conditionalFormatting sqref="B1057">
    <cfRule type="cellIs" dxfId="1385" priority="1403" operator="equal">
      <formula>"ogółem"</formula>
    </cfRule>
    <cfRule type="cellIs" dxfId="1384" priority="1404" operator="equal">
      <formula>"ogółem"</formula>
    </cfRule>
  </conditionalFormatting>
  <conditionalFormatting sqref="A1057">
    <cfRule type="cellIs" dxfId="1383" priority="1402" operator="equal">
      <formula>"Wydatki bieżące"</formula>
    </cfRule>
  </conditionalFormatting>
  <conditionalFormatting sqref="B1057">
    <cfRule type="cellIs" dxfId="1382" priority="1400" operator="equal">
      <formula>"ogółem"</formula>
    </cfRule>
    <cfRule type="cellIs" dxfId="1381" priority="1401" operator="equal">
      <formula>"ogółem"</formula>
    </cfRule>
  </conditionalFormatting>
  <conditionalFormatting sqref="B1058">
    <cfRule type="cellIs" dxfId="1380" priority="1399" operator="equal">
      <formula>"ogółem"</formula>
    </cfRule>
  </conditionalFormatting>
  <conditionalFormatting sqref="A1058">
    <cfRule type="cellIs" dxfId="1379" priority="1398" operator="equal">
      <formula>"Wydatki bieżące"</formula>
    </cfRule>
  </conditionalFormatting>
  <conditionalFormatting sqref="B1058">
    <cfRule type="cellIs" dxfId="1378" priority="1397" operator="equal">
      <formula>"ogółem"</formula>
    </cfRule>
  </conditionalFormatting>
  <conditionalFormatting sqref="A1058">
    <cfRule type="cellIs" dxfId="1377" priority="1396" operator="equal">
      <formula>"Wydatki bieżące"</formula>
    </cfRule>
  </conditionalFormatting>
  <conditionalFormatting sqref="B1058">
    <cfRule type="cellIs" dxfId="1376" priority="1394" operator="equal">
      <formula>"ogółem"</formula>
    </cfRule>
    <cfRule type="cellIs" dxfId="1375" priority="1395" operator="equal">
      <formula>"ogółem"</formula>
    </cfRule>
  </conditionalFormatting>
  <conditionalFormatting sqref="A1058">
    <cfRule type="cellIs" dxfId="1374" priority="1393" operator="equal">
      <formula>"Wydatki bieżące"</formula>
    </cfRule>
  </conditionalFormatting>
  <conditionalFormatting sqref="B1058">
    <cfRule type="cellIs" dxfId="1373" priority="1391" operator="equal">
      <formula>"ogółem"</formula>
    </cfRule>
    <cfRule type="cellIs" dxfId="1372" priority="1392" operator="equal">
      <formula>"ogółem"</formula>
    </cfRule>
  </conditionalFormatting>
  <conditionalFormatting sqref="B1066">
    <cfRule type="cellIs" dxfId="1371" priority="1390" operator="equal">
      <formula>"ogółem"</formula>
    </cfRule>
  </conditionalFormatting>
  <conditionalFormatting sqref="A1066">
    <cfRule type="cellIs" dxfId="1370" priority="1389" operator="equal">
      <formula>"Wydatki bieżące"</formula>
    </cfRule>
  </conditionalFormatting>
  <conditionalFormatting sqref="B1066">
    <cfRule type="cellIs" dxfId="1369" priority="1388" operator="equal">
      <formula>"ogółem"</formula>
    </cfRule>
  </conditionalFormatting>
  <conditionalFormatting sqref="A1066">
    <cfRule type="cellIs" dxfId="1368" priority="1387" operator="equal">
      <formula>"Wydatki bieżące"</formula>
    </cfRule>
  </conditionalFormatting>
  <conditionalFormatting sqref="B1066">
    <cfRule type="cellIs" dxfId="1367" priority="1385" operator="equal">
      <formula>"ogółem"</formula>
    </cfRule>
    <cfRule type="cellIs" dxfId="1366" priority="1386" operator="equal">
      <formula>"ogółem"</formula>
    </cfRule>
  </conditionalFormatting>
  <conditionalFormatting sqref="A1066">
    <cfRule type="cellIs" dxfId="1365" priority="1384" operator="equal">
      <formula>"Wydatki bieżące"</formula>
    </cfRule>
  </conditionalFormatting>
  <conditionalFormatting sqref="B1066">
    <cfRule type="cellIs" dxfId="1364" priority="1382" operator="equal">
      <formula>"ogółem"</formula>
    </cfRule>
    <cfRule type="cellIs" dxfId="1363" priority="1383" operator="equal">
      <formula>"ogółem"</formula>
    </cfRule>
  </conditionalFormatting>
  <conditionalFormatting sqref="B1117">
    <cfRule type="cellIs" dxfId="1362" priority="1381" operator="equal">
      <formula>"ogółem"</formula>
    </cfRule>
  </conditionalFormatting>
  <conditionalFormatting sqref="A1117">
    <cfRule type="cellIs" dxfId="1361" priority="1380" operator="equal">
      <formula>"Wydatki bieżące"</formula>
    </cfRule>
  </conditionalFormatting>
  <conditionalFormatting sqref="B1117">
    <cfRule type="cellIs" dxfId="1360" priority="1379" operator="equal">
      <formula>"ogółem"</formula>
    </cfRule>
  </conditionalFormatting>
  <conditionalFormatting sqref="A1117">
    <cfRule type="cellIs" dxfId="1359" priority="1378" operator="equal">
      <formula>"Wydatki bieżące"</formula>
    </cfRule>
  </conditionalFormatting>
  <conditionalFormatting sqref="B1117">
    <cfRule type="cellIs" dxfId="1358" priority="1376" operator="equal">
      <formula>"ogółem"</formula>
    </cfRule>
    <cfRule type="cellIs" dxfId="1357" priority="1377" operator="equal">
      <formula>"ogółem"</formula>
    </cfRule>
  </conditionalFormatting>
  <conditionalFormatting sqref="A1117">
    <cfRule type="cellIs" dxfId="1356" priority="1375" operator="equal">
      <formula>"Wydatki bieżące"</formula>
    </cfRule>
  </conditionalFormatting>
  <conditionalFormatting sqref="B1117">
    <cfRule type="cellIs" dxfId="1355" priority="1373" operator="equal">
      <formula>"ogółem"</formula>
    </cfRule>
    <cfRule type="cellIs" dxfId="1354" priority="1374" operator="equal">
      <formula>"ogółem"</formula>
    </cfRule>
  </conditionalFormatting>
  <conditionalFormatting sqref="B1124">
    <cfRule type="cellIs" dxfId="1353" priority="1372" operator="equal">
      <formula>"ogółem"</formula>
    </cfRule>
  </conditionalFormatting>
  <conditionalFormatting sqref="A1124">
    <cfRule type="cellIs" dxfId="1352" priority="1371" operator="equal">
      <formula>"Wydatki bieżące"</formula>
    </cfRule>
  </conditionalFormatting>
  <conditionalFormatting sqref="B1124">
    <cfRule type="cellIs" dxfId="1351" priority="1370" operator="equal">
      <formula>"ogółem"</formula>
    </cfRule>
  </conditionalFormatting>
  <conditionalFormatting sqref="A1124">
    <cfRule type="cellIs" dxfId="1350" priority="1369" operator="equal">
      <formula>"Wydatki bieżące"</formula>
    </cfRule>
  </conditionalFormatting>
  <conditionalFormatting sqref="B1124">
    <cfRule type="cellIs" dxfId="1349" priority="1367" operator="equal">
      <formula>"ogółem"</formula>
    </cfRule>
    <cfRule type="cellIs" dxfId="1348" priority="1368" operator="equal">
      <formula>"ogółem"</formula>
    </cfRule>
  </conditionalFormatting>
  <conditionalFormatting sqref="A1124">
    <cfRule type="cellIs" dxfId="1347" priority="1366" operator="equal">
      <formula>"Wydatki bieżące"</formula>
    </cfRule>
  </conditionalFormatting>
  <conditionalFormatting sqref="B1124">
    <cfRule type="cellIs" dxfId="1346" priority="1364" operator="equal">
      <formula>"ogółem"</formula>
    </cfRule>
    <cfRule type="cellIs" dxfId="1345" priority="1365" operator="equal">
      <formula>"ogółem"</formula>
    </cfRule>
  </conditionalFormatting>
  <conditionalFormatting sqref="B1132">
    <cfRule type="cellIs" dxfId="1344" priority="1363" operator="equal">
      <formula>"ogółem"</formula>
    </cfRule>
  </conditionalFormatting>
  <conditionalFormatting sqref="A1132">
    <cfRule type="cellIs" dxfId="1343" priority="1362" operator="equal">
      <formula>"Wydatki bieżące"</formula>
    </cfRule>
  </conditionalFormatting>
  <conditionalFormatting sqref="B1132">
    <cfRule type="cellIs" dxfId="1342" priority="1361" operator="equal">
      <formula>"ogółem"</formula>
    </cfRule>
  </conditionalFormatting>
  <conditionalFormatting sqref="A1132">
    <cfRule type="cellIs" dxfId="1341" priority="1360" operator="equal">
      <formula>"Wydatki bieżące"</formula>
    </cfRule>
  </conditionalFormatting>
  <conditionalFormatting sqref="B1132">
    <cfRule type="cellIs" dxfId="1340" priority="1358" operator="equal">
      <formula>"ogółem"</formula>
    </cfRule>
    <cfRule type="cellIs" dxfId="1339" priority="1359" operator="equal">
      <formula>"ogółem"</formula>
    </cfRule>
  </conditionalFormatting>
  <conditionalFormatting sqref="A1132">
    <cfRule type="cellIs" dxfId="1338" priority="1357" operator="equal">
      <formula>"Wydatki bieżące"</formula>
    </cfRule>
  </conditionalFormatting>
  <conditionalFormatting sqref="B1132">
    <cfRule type="cellIs" dxfId="1337" priority="1355" operator="equal">
      <formula>"ogółem"</formula>
    </cfRule>
    <cfRule type="cellIs" dxfId="1336" priority="1356" operator="equal">
      <formula>"ogółem"</formula>
    </cfRule>
  </conditionalFormatting>
  <conditionalFormatting sqref="B1135">
    <cfRule type="cellIs" dxfId="1335" priority="1354" operator="equal">
      <formula>"ogółem"</formula>
    </cfRule>
  </conditionalFormatting>
  <conditionalFormatting sqref="A1135">
    <cfRule type="cellIs" dxfId="1334" priority="1353" operator="equal">
      <formula>"Wydatki bieżące"</formula>
    </cfRule>
  </conditionalFormatting>
  <conditionalFormatting sqref="B1135">
    <cfRule type="cellIs" dxfId="1333" priority="1352" operator="equal">
      <formula>"ogółem"</formula>
    </cfRule>
  </conditionalFormatting>
  <conditionalFormatting sqref="A1135">
    <cfRule type="cellIs" dxfId="1332" priority="1351" operator="equal">
      <formula>"Wydatki bieżące"</formula>
    </cfRule>
  </conditionalFormatting>
  <conditionalFormatting sqref="B1135">
    <cfRule type="cellIs" dxfId="1331" priority="1349" operator="equal">
      <formula>"ogółem"</formula>
    </cfRule>
    <cfRule type="cellIs" dxfId="1330" priority="1350" operator="equal">
      <formula>"ogółem"</formula>
    </cfRule>
  </conditionalFormatting>
  <conditionalFormatting sqref="A1135">
    <cfRule type="cellIs" dxfId="1329" priority="1348" operator="equal">
      <formula>"Wydatki bieżące"</formula>
    </cfRule>
  </conditionalFormatting>
  <conditionalFormatting sqref="B1135">
    <cfRule type="cellIs" dxfId="1328" priority="1346" operator="equal">
      <formula>"ogółem"</formula>
    </cfRule>
    <cfRule type="cellIs" dxfId="1327" priority="1347" operator="equal">
      <formula>"ogółem"</formula>
    </cfRule>
  </conditionalFormatting>
  <conditionalFormatting sqref="B1073">
    <cfRule type="cellIs" dxfId="1326" priority="1345" operator="equal">
      <formula>"ogółem"</formula>
    </cfRule>
  </conditionalFormatting>
  <conditionalFormatting sqref="A1073">
    <cfRule type="cellIs" dxfId="1325" priority="1344" operator="equal">
      <formula>"Wydatki bieżące"</formula>
    </cfRule>
  </conditionalFormatting>
  <conditionalFormatting sqref="B1073">
    <cfRule type="cellIs" dxfId="1324" priority="1343" operator="equal">
      <formula>"ogółem"</formula>
    </cfRule>
  </conditionalFormatting>
  <conditionalFormatting sqref="A1073">
    <cfRule type="cellIs" dxfId="1323" priority="1342" operator="equal">
      <formula>"Wydatki bieżące"</formula>
    </cfRule>
  </conditionalFormatting>
  <conditionalFormatting sqref="B1073">
    <cfRule type="cellIs" dxfId="1322" priority="1340" operator="equal">
      <formula>"ogółem"</formula>
    </cfRule>
    <cfRule type="cellIs" dxfId="1321" priority="1341" operator="equal">
      <formula>"ogółem"</formula>
    </cfRule>
  </conditionalFormatting>
  <conditionalFormatting sqref="A1073">
    <cfRule type="cellIs" dxfId="1320" priority="1339" operator="equal">
      <formula>"Wydatki bieżące"</formula>
    </cfRule>
  </conditionalFormatting>
  <conditionalFormatting sqref="B1073">
    <cfRule type="cellIs" dxfId="1319" priority="1337" operator="equal">
      <formula>"ogółem"</formula>
    </cfRule>
    <cfRule type="cellIs" dxfId="1318" priority="1338" operator="equal">
      <formula>"ogółem"</formula>
    </cfRule>
  </conditionalFormatting>
  <conditionalFormatting sqref="B1076">
    <cfRule type="cellIs" dxfId="1317" priority="1336" operator="equal">
      <formula>"ogółem"</formula>
    </cfRule>
  </conditionalFormatting>
  <conditionalFormatting sqref="A1076">
    <cfRule type="cellIs" dxfId="1316" priority="1335" operator="equal">
      <formula>"Wydatki bieżące"</formula>
    </cfRule>
  </conditionalFormatting>
  <conditionalFormatting sqref="B1076">
    <cfRule type="cellIs" dxfId="1315" priority="1334" operator="equal">
      <formula>"ogółem"</formula>
    </cfRule>
  </conditionalFormatting>
  <conditionalFormatting sqref="A1076">
    <cfRule type="cellIs" dxfId="1314" priority="1333" operator="equal">
      <formula>"Wydatki bieżące"</formula>
    </cfRule>
  </conditionalFormatting>
  <conditionalFormatting sqref="B1076">
    <cfRule type="cellIs" dxfId="1313" priority="1331" operator="equal">
      <formula>"ogółem"</formula>
    </cfRule>
    <cfRule type="cellIs" dxfId="1312" priority="1332" operator="equal">
      <formula>"ogółem"</formula>
    </cfRule>
  </conditionalFormatting>
  <conditionalFormatting sqref="A1076">
    <cfRule type="cellIs" dxfId="1311" priority="1330" operator="equal">
      <formula>"Wydatki bieżące"</formula>
    </cfRule>
  </conditionalFormatting>
  <conditionalFormatting sqref="B1076">
    <cfRule type="cellIs" dxfId="1310" priority="1328" operator="equal">
      <formula>"ogółem"</formula>
    </cfRule>
    <cfRule type="cellIs" dxfId="1309" priority="1329" operator="equal">
      <formula>"ogółem"</formula>
    </cfRule>
  </conditionalFormatting>
  <conditionalFormatting sqref="B1093">
    <cfRule type="cellIs" dxfId="1308" priority="1327" operator="equal">
      <formula>"ogółem"</formula>
    </cfRule>
  </conditionalFormatting>
  <conditionalFormatting sqref="A1093">
    <cfRule type="cellIs" dxfId="1307" priority="1326" operator="equal">
      <formula>"Wydatki bieżące"</formula>
    </cfRule>
  </conditionalFormatting>
  <conditionalFormatting sqref="B1093">
    <cfRule type="cellIs" dxfId="1306" priority="1325" operator="equal">
      <formula>"ogółem"</formula>
    </cfRule>
  </conditionalFormatting>
  <conditionalFormatting sqref="A1093">
    <cfRule type="cellIs" dxfId="1305" priority="1324" operator="equal">
      <formula>"Wydatki bieżące"</formula>
    </cfRule>
  </conditionalFormatting>
  <conditionalFormatting sqref="B1093">
    <cfRule type="cellIs" dxfId="1304" priority="1322" operator="equal">
      <formula>"ogółem"</formula>
    </cfRule>
    <cfRule type="cellIs" dxfId="1303" priority="1323" operator="equal">
      <formula>"ogółem"</formula>
    </cfRule>
  </conditionalFormatting>
  <conditionalFormatting sqref="A1093">
    <cfRule type="cellIs" dxfId="1302" priority="1321" operator="equal">
      <formula>"Wydatki bieżące"</formula>
    </cfRule>
  </conditionalFormatting>
  <conditionalFormatting sqref="B1093">
    <cfRule type="cellIs" dxfId="1301" priority="1319" operator="equal">
      <formula>"ogółem"</formula>
    </cfRule>
    <cfRule type="cellIs" dxfId="1300" priority="1320" operator="equal">
      <formula>"ogółem"</formula>
    </cfRule>
  </conditionalFormatting>
  <conditionalFormatting sqref="B1092">
    <cfRule type="cellIs" dxfId="1299" priority="1318" operator="equal">
      <formula>"ogółem"</formula>
    </cfRule>
  </conditionalFormatting>
  <conditionalFormatting sqref="A1092">
    <cfRule type="cellIs" dxfId="1298" priority="1317" operator="equal">
      <formula>"Wydatki bieżące"</formula>
    </cfRule>
  </conditionalFormatting>
  <conditionalFormatting sqref="B1092">
    <cfRule type="cellIs" dxfId="1297" priority="1316" operator="equal">
      <formula>"ogółem"</formula>
    </cfRule>
  </conditionalFormatting>
  <conditionalFormatting sqref="A1092">
    <cfRule type="cellIs" dxfId="1296" priority="1315" operator="equal">
      <formula>"Wydatki bieżące"</formula>
    </cfRule>
  </conditionalFormatting>
  <conditionalFormatting sqref="B1092">
    <cfRule type="cellIs" dxfId="1295" priority="1313" operator="equal">
      <formula>"ogółem"</formula>
    </cfRule>
    <cfRule type="cellIs" dxfId="1294" priority="1314" operator="equal">
      <formula>"ogółem"</formula>
    </cfRule>
  </conditionalFormatting>
  <conditionalFormatting sqref="A1092">
    <cfRule type="cellIs" dxfId="1293" priority="1312" operator="equal">
      <formula>"Wydatki bieżące"</formula>
    </cfRule>
  </conditionalFormatting>
  <conditionalFormatting sqref="B1092">
    <cfRule type="cellIs" dxfId="1292" priority="1310" operator="equal">
      <formula>"ogółem"</formula>
    </cfRule>
    <cfRule type="cellIs" dxfId="1291" priority="1311" operator="equal">
      <formula>"ogółem"</formula>
    </cfRule>
  </conditionalFormatting>
  <conditionalFormatting sqref="B1099">
    <cfRule type="cellIs" dxfId="1290" priority="1309" operator="equal">
      <formula>"ogółem"</formula>
    </cfRule>
  </conditionalFormatting>
  <conditionalFormatting sqref="A1099">
    <cfRule type="cellIs" dxfId="1289" priority="1308" operator="equal">
      <formula>"Wydatki bieżące"</formula>
    </cfRule>
  </conditionalFormatting>
  <conditionalFormatting sqref="B1099">
    <cfRule type="cellIs" dxfId="1288" priority="1307" operator="equal">
      <formula>"ogółem"</formula>
    </cfRule>
  </conditionalFormatting>
  <conditionalFormatting sqref="A1099">
    <cfRule type="cellIs" dxfId="1287" priority="1306" operator="equal">
      <formula>"Wydatki bieżące"</formula>
    </cfRule>
  </conditionalFormatting>
  <conditionalFormatting sqref="B1099">
    <cfRule type="cellIs" dxfId="1286" priority="1304" operator="equal">
      <formula>"ogółem"</formula>
    </cfRule>
    <cfRule type="cellIs" dxfId="1285" priority="1305" operator="equal">
      <formula>"ogółem"</formula>
    </cfRule>
  </conditionalFormatting>
  <conditionalFormatting sqref="A1099">
    <cfRule type="cellIs" dxfId="1284" priority="1303" operator="equal">
      <formula>"Wydatki bieżące"</formula>
    </cfRule>
  </conditionalFormatting>
  <conditionalFormatting sqref="B1099">
    <cfRule type="cellIs" dxfId="1283" priority="1301" operator="equal">
      <formula>"ogółem"</formula>
    </cfRule>
    <cfRule type="cellIs" dxfId="1282" priority="1302" operator="equal">
      <formula>"ogółem"</formula>
    </cfRule>
  </conditionalFormatting>
  <conditionalFormatting sqref="B1106">
    <cfRule type="cellIs" dxfId="1281" priority="1300" operator="equal">
      <formula>"ogółem"</formula>
    </cfRule>
  </conditionalFormatting>
  <conditionalFormatting sqref="A1106">
    <cfRule type="cellIs" dxfId="1280" priority="1299" operator="equal">
      <formula>"Wydatki bieżące"</formula>
    </cfRule>
  </conditionalFormatting>
  <conditionalFormatting sqref="B1106">
    <cfRule type="cellIs" dxfId="1279" priority="1298" operator="equal">
      <formula>"ogółem"</formula>
    </cfRule>
  </conditionalFormatting>
  <conditionalFormatting sqref="A1106">
    <cfRule type="cellIs" dxfId="1278" priority="1297" operator="equal">
      <formula>"Wydatki bieżące"</formula>
    </cfRule>
  </conditionalFormatting>
  <conditionalFormatting sqref="B1106">
    <cfRule type="cellIs" dxfId="1277" priority="1295" operator="equal">
      <formula>"ogółem"</formula>
    </cfRule>
    <cfRule type="cellIs" dxfId="1276" priority="1296" operator="equal">
      <formula>"ogółem"</formula>
    </cfRule>
  </conditionalFormatting>
  <conditionalFormatting sqref="A1106">
    <cfRule type="cellIs" dxfId="1275" priority="1294" operator="equal">
      <formula>"Wydatki bieżące"</formula>
    </cfRule>
  </conditionalFormatting>
  <conditionalFormatting sqref="B1106">
    <cfRule type="cellIs" dxfId="1274" priority="1292" operator="equal">
      <formula>"ogółem"</formula>
    </cfRule>
    <cfRule type="cellIs" dxfId="1273" priority="1293" operator="equal">
      <formula>"ogółem"</formula>
    </cfRule>
  </conditionalFormatting>
  <conditionalFormatting sqref="B1638">
    <cfRule type="cellIs" dxfId="1272" priority="1291" operator="equal">
      <formula>"ogółem"</formula>
    </cfRule>
  </conditionalFormatting>
  <conditionalFormatting sqref="A1638">
    <cfRule type="cellIs" dxfId="1271" priority="1290" operator="equal">
      <formula>"Wydatki bieżące"</formula>
    </cfRule>
  </conditionalFormatting>
  <conditionalFormatting sqref="B1638">
    <cfRule type="cellIs" dxfId="1270" priority="1289" operator="equal">
      <formula>"ogółem"</formula>
    </cfRule>
  </conditionalFormatting>
  <conditionalFormatting sqref="A1638">
    <cfRule type="cellIs" dxfId="1269" priority="1288" operator="equal">
      <formula>"Wydatki bieżące"</formula>
    </cfRule>
  </conditionalFormatting>
  <conditionalFormatting sqref="B1638">
    <cfRule type="cellIs" dxfId="1268" priority="1286" operator="equal">
      <formula>"ogółem"</formula>
    </cfRule>
    <cfRule type="cellIs" dxfId="1267" priority="1287" operator="equal">
      <formula>"ogółem"</formula>
    </cfRule>
  </conditionalFormatting>
  <conditionalFormatting sqref="A1638">
    <cfRule type="cellIs" dxfId="1266" priority="1285" operator="equal">
      <formula>"Wydatki bieżące"</formula>
    </cfRule>
  </conditionalFormatting>
  <conditionalFormatting sqref="B1638">
    <cfRule type="cellIs" dxfId="1265" priority="1283" operator="equal">
      <formula>"ogółem"</formula>
    </cfRule>
    <cfRule type="cellIs" dxfId="1264" priority="1284" operator="equal">
      <formula>"ogółem"</formula>
    </cfRule>
  </conditionalFormatting>
  <conditionalFormatting sqref="B1639">
    <cfRule type="cellIs" dxfId="1263" priority="1282" operator="equal">
      <formula>"ogółem"</formula>
    </cfRule>
  </conditionalFormatting>
  <conditionalFormatting sqref="A1639">
    <cfRule type="cellIs" dxfId="1262" priority="1281" operator="equal">
      <formula>"Wydatki bieżące"</formula>
    </cfRule>
  </conditionalFormatting>
  <conditionalFormatting sqref="B1639">
    <cfRule type="cellIs" dxfId="1261" priority="1280" operator="equal">
      <formula>"ogółem"</formula>
    </cfRule>
  </conditionalFormatting>
  <conditionalFormatting sqref="A1639">
    <cfRule type="cellIs" dxfId="1260" priority="1279" operator="equal">
      <formula>"Wydatki bieżące"</formula>
    </cfRule>
  </conditionalFormatting>
  <conditionalFormatting sqref="B1639">
    <cfRule type="cellIs" dxfId="1259" priority="1277" operator="equal">
      <formula>"ogółem"</formula>
    </cfRule>
    <cfRule type="cellIs" dxfId="1258" priority="1278" operator="equal">
      <formula>"ogółem"</formula>
    </cfRule>
  </conditionalFormatting>
  <conditionalFormatting sqref="A1639">
    <cfRule type="cellIs" dxfId="1257" priority="1276" operator="equal">
      <formula>"Wydatki bieżące"</formula>
    </cfRule>
  </conditionalFormatting>
  <conditionalFormatting sqref="B1639">
    <cfRule type="cellIs" dxfId="1256" priority="1274" operator="equal">
      <formula>"ogółem"</formula>
    </cfRule>
    <cfRule type="cellIs" dxfId="1255" priority="1275" operator="equal">
      <formula>"ogółem"</formula>
    </cfRule>
  </conditionalFormatting>
  <conditionalFormatting sqref="B1661">
    <cfRule type="cellIs" dxfId="1254" priority="1273" operator="equal">
      <formula>"ogółem"</formula>
    </cfRule>
  </conditionalFormatting>
  <conditionalFormatting sqref="A1661">
    <cfRule type="cellIs" dxfId="1253" priority="1272" operator="equal">
      <formula>"Wydatki bieżące"</formula>
    </cfRule>
  </conditionalFormatting>
  <conditionalFormatting sqref="B1661">
    <cfRule type="cellIs" dxfId="1252" priority="1271" operator="equal">
      <formula>"ogółem"</formula>
    </cfRule>
  </conditionalFormatting>
  <conditionalFormatting sqref="A1661">
    <cfRule type="cellIs" dxfId="1251" priority="1270" operator="equal">
      <formula>"Wydatki bieżące"</formula>
    </cfRule>
  </conditionalFormatting>
  <conditionalFormatting sqref="B1661">
    <cfRule type="cellIs" dxfId="1250" priority="1268" operator="equal">
      <formula>"ogółem"</formula>
    </cfRule>
    <cfRule type="cellIs" dxfId="1249" priority="1269" operator="equal">
      <formula>"ogółem"</formula>
    </cfRule>
  </conditionalFormatting>
  <conditionalFormatting sqref="A1661">
    <cfRule type="cellIs" dxfId="1248" priority="1267" operator="equal">
      <formula>"Wydatki bieżące"</formula>
    </cfRule>
  </conditionalFormatting>
  <conditionalFormatting sqref="B1661">
    <cfRule type="cellIs" dxfId="1247" priority="1265" operator="equal">
      <formula>"ogółem"</formula>
    </cfRule>
    <cfRule type="cellIs" dxfId="1246" priority="1266" operator="equal">
      <formula>"ogółem"</formula>
    </cfRule>
  </conditionalFormatting>
  <conditionalFormatting sqref="B1704">
    <cfRule type="cellIs" dxfId="1245" priority="1264" operator="equal">
      <formula>"ogółem"</formula>
    </cfRule>
  </conditionalFormatting>
  <conditionalFormatting sqref="A1704">
    <cfRule type="cellIs" dxfId="1244" priority="1263" operator="equal">
      <formula>"Wydatki bieżące"</formula>
    </cfRule>
  </conditionalFormatting>
  <conditionalFormatting sqref="B1704">
    <cfRule type="cellIs" dxfId="1243" priority="1262" operator="equal">
      <formula>"ogółem"</formula>
    </cfRule>
  </conditionalFormatting>
  <conditionalFormatting sqref="A1704">
    <cfRule type="cellIs" dxfId="1242" priority="1261" operator="equal">
      <formula>"Wydatki bieżące"</formula>
    </cfRule>
  </conditionalFormatting>
  <conditionalFormatting sqref="B1704">
    <cfRule type="cellIs" dxfId="1241" priority="1259" operator="equal">
      <formula>"ogółem"</formula>
    </cfRule>
    <cfRule type="cellIs" dxfId="1240" priority="1260" operator="equal">
      <formula>"ogółem"</formula>
    </cfRule>
  </conditionalFormatting>
  <conditionalFormatting sqref="A1704">
    <cfRule type="cellIs" dxfId="1239" priority="1258" operator="equal">
      <formula>"Wydatki bieżące"</formula>
    </cfRule>
  </conditionalFormatting>
  <conditionalFormatting sqref="B1704">
    <cfRule type="cellIs" dxfId="1238" priority="1256" operator="equal">
      <formula>"ogółem"</formula>
    </cfRule>
    <cfRule type="cellIs" dxfId="1237" priority="1257" operator="equal">
      <formula>"ogółem"</formula>
    </cfRule>
  </conditionalFormatting>
  <conditionalFormatting sqref="B1611">
    <cfRule type="cellIs" dxfId="1236" priority="1255" operator="equal">
      <formula>"ogółem"</formula>
    </cfRule>
  </conditionalFormatting>
  <conditionalFormatting sqref="A1611">
    <cfRule type="cellIs" dxfId="1235" priority="1254" operator="equal">
      <formula>"Wydatki bieżące"</formula>
    </cfRule>
  </conditionalFormatting>
  <conditionalFormatting sqref="B1611">
    <cfRule type="cellIs" dxfId="1234" priority="1253" operator="equal">
      <formula>"ogółem"</formula>
    </cfRule>
  </conditionalFormatting>
  <conditionalFormatting sqref="A1611">
    <cfRule type="cellIs" dxfId="1233" priority="1252" operator="equal">
      <formula>"Wydatki bieżące"</formula>
    </cfRule>
  </conditionalFormatting>
  <conditionalFormatting sqref="B1611">
    <cfRule type="cellIs" dxfId="1232" priority="1250" operator="equal">
      <formula>"ogółem"</formula>
    </cfRule>
    <cfRule type="cellIs" dxfId="1231" priority="1251" operator="equal">
      <formula>"ogółem"</formula>
    </cfRule>
  </conditionalFormatting>
  <conditionalFormatting sqref="A1611">
    <cfRule type="cellIs" dxfId="1230" priority="1249" operator="equal">
      <formula>"Wydatki bieżące"</formula>
    </cfRule>
  </conditionalFormatting>
  <conditionalFormatting sqref="B1611">
    <cfRule type="cellIs" dxfId="1229" priority="1247" operator="equal">
      <formula>"ogółem"</formula>
    </cfRule>
    <cfRule type="cellIs" dxfId="1228" priority="1248" operator="equal">
      <formula>"ogółem"</formula>
    </cfRule>
  </conditionalFormatting>
  <conditionalFormatting sqref="B1620">
    <cfRule type="cellIs" dxfId="1227" priority="1246" operator="equal">
      <formula>"ogółem"</formula>
    </cfRule>
  </conditionalFormatting>
  <conditionalFormatting sqref="A1620">
    <cfRule type="cellIs" dxfId="1226" priority="1245" operator="equal">
      <formula>"Wydatki bieżące"</formula>
    </cfRule>
  </conditionalFormatting>
  <conditionalFormatting sqref="B1620">
    <cfRule type="cellIs" dxfId="1225" priority="1244" operator="equal">
      <formula>"ogółem"</formula>
    </cfRule>
  </conditionalFormatting>
  <conditionalFormatting sqref="A1620">
    <cfRule type="cellIs" dxfId="1224" priority="1243" operator="equal">
      <formula>"Wydatki bieżące"</formula>
    </cfRule>
  </conditionalFormatting>
  <conditionalFormatting sqref="B1620">
    <cfRule type="cellIs" dxfId="1223" priority="1241" operator="equal">
      <formula>"ogółem"</formula>
    </cfRule>
    <cfRule type="cellIs" dxfId="1222" priority="1242" operator="equal">
      <formula>"ogółem"</formula>
    </cfRule>
  </conditionalFormatting>
  <conditionalFormatting sqref="A1620">
    <cfRule type="cellIs" dxfId="1221" priority="1240" operator="equal">
      <formula>"Wydatki bieżące"</formula>
    </cfRule>
  </conditionalFormatting>
  <conditionalFormatting sqref="B1620">
    <cfRule type="cellIs" dxfId="1220" priority="1238" operator="equal">
      <formula>"ogółem"</formula>
    </cfRule>
    <cfRule type="cellIs" dxfId="1219" priority="1239" operator="equal">
      <formula>"ogółem"</formula>
    </cfRule>
  </conditionalFormatting>
  <conditionalFormatting sqref="B1406">
    <cfRule type="cellIs" dxfId="1218" priority="1237" operator="equal">
      <formula>"ogółem"</formula>
    </cfRule>
  </conditionalFormatting>
  <conditionalFormatting sqref="A1406">
    <cfRule type="cellIs" dxfId="1217" priority="1236" operator="equal">
      <formula>"Wydatki bieżące"</formula>
    </cfRule>
  </conditionalFormatting>
  <conditionalFormatting sqref="B1406">
    <cfRule type="cellIs" dxfId="1216" priority="1235" operator="equal">
      <formula>"ogółem"</formula>
    </cfRule>
  </conditionalFormatting>
  <conditionalFormatting sqref="A1406">
    <cfRule type="cellIs" dxfId="1215" priority="1234" operator="equal">
      <formula>"Wydatki bieżące"</formula>
    </cfRule>
  </conditionalFormatting>
  <conditionalFormatting sqref="B1406">
    <cfRule type="cellIs" dxfId="1214" priority="1232" operator="equal">
      <formula>"ogółem"</formula>
    </cfRule>
    <cfRule type="cellIs" dxfId="1213" priority="1233" operator="equal">
      <formula>"ogółem"</formula>
    </cfRule>
  </conditionalFormatting>
  <conditionalFormatting sqref="A1406">
    <cfRule type="cellIs" dxfId="1212" priority="1231" operator="equal">
      <formula>"Wydatki bieżące"</formula>
    </cfRule>
  </conditionalFormatting>
  <conditionalFormatting sqref="B1406">
    <cfRule type="cellIs" dxfId="1211" priority="1229" operator="equal">
      <formula>"ogółem"</formula>
    </cfRule>
    <cfRule type="cellIs" dxfId="1210" priority="1230" operator="equal">
      <formula>"ogółem"</formula>
    </cfRule>
  </conditionalFormatting>
  <conditionalFormatting sqref="B645">
    <cfRule type="cellIs" dxfId="1209" priority="1228" operator="equal">
      <formula>"ogółem"</formula>
    </cfRule>
  </conditionalFormatting>
  <conditionalFormatting sqref="A645">
    <cfRule type="cellIs" dxfId="1208" priority="1227" operator="equal">
      <formula>"Wydatki bieżące"</formula>
    </cfRule>
  </conditionalFormatting>
  <conditionalFormatting sqref="B645">
    <cfRule type="cellIs" dxfId="1207" priority="1226" operator="equal">
      <formula>"ogółem"</formula>
    </cfRule>
  </conditionalFormatting>
  <conditionalFormatting sqref="A645">
    <cfRule type="cellIs" dxfId="1206" priority="1225" operator="equal">
      <formula>"Wydatki bieżące"</formula>
    </cfRule>
  </conditionalFormatting>
  <conditionalFormatting sqref="B645">
    <cfRule type="cellIs" dxfId="1205" priority="1223" operator="equal">
      <formula>"ogółem"</formula>
    </cfRule>
    <cfRule type="cellIs" dxfId="1204" priority="1224" operator="equal">
      <formula>"ogółem"</formula>
    </cfRule>
  </conditionalFormatting>
  <conditionalFormatting sqref="A645">
    <cfRule type="cellIs" dxfId="1203" priority="1222" operator="equal">
      <formula>"Wydatki bieżące"</formula>
    </cfRule>
  </conditionalFormatting>
  <conditionalFormatting sqref="B645">
    <cfRule type="cellIs" dxfId="1202" priority="1220" operator="equal">
      <formula>"ogółem"</formula>
    </cfRule>
    <cfRule type="cellIs" dxfId="1201" priority="1221" operator="equal">
      <formula>"ogółem"</formula>
    </cfRule>
  </conditionalFormatting>
  <conditionalFormatting sqref="B1544">
    <cfRule type="cellIs" dxfId="1200" priority="1219" operator="equal">
      <formula>"ogółem"</formula>
    </cfRule>
  </conditionalFormatting>
  <conditionalFormatting sqref="A1544">
    <cfRule type="cellIs" dxfId="1199" priority="1218" operator="equal">
      <formula>"Wydatki bieżące"</formula>
    </cfRule>
  </conditionalFormatting>
  <conditionalFormatting sqref="B1544">
    <cfRule type="cellIs" dxfId="1198" priority="1217" operator="equal">
      <formula>"ogółem"</formula>
    </cfRule>
  </conditionalFormatting>
  <conditionalFormatting sqref="A1544">
    <cfRule type="cellIs" dxfId="1197" priority="1216" operator="equal">
      <formula>"Wydatki bieżące"</formula>
    </cfRule>
  </conditionalFormatting>
  <conditionalFormatting sqref="B1544">
    <cfRule type="cellIs" dxfId="1196" priority="1214" operator="equal">
      <formula>"ogółem"</formula>
    </cfRule>
    <cfRule type="cellIs" dxfId="1195" priority="1215" operator="equal">
      <formula>"ogółem"</formula>
    </cfRule>
  </conditionalFormatting>
  <conditionalFormatting sqref="A1544">
    <cfRule type="cellIs" dxfId="1194" priority="1213" operator="equal">
      <formula>"Wydatki bieżące"</formula>
    </cfRule>
  </conditionalFormatting>
  <conditionalFormatting sqref="B1544">
    <cfRule type="cellIs" dxfId="1193" priority="1211" operator="equal">
      <formula>"ogółem"</formula>
    </cfRule>
    <cfRule type="cellIs" dxfId="1192" priority="1212" operator="equal">
      <formula>"ogółem"</formula>
    </cfRule>
  </conditionalFormatting>
  <conditionalFormatting sqref="B1697">
    <cfRule type="cellIs" dxfId="1191" priority="1210" operator="equal">
      <formula>"ogółem"</formula>
    </cfRule>
  </conditionalFormatting>
  <conditionalFormatting sqref="A1697">
    <cfRule type="cellIs" dxfId="1190" priority="1209" operator="equal">
      <formula>"Wydatki bieżące"</formula>
    </cfRule>
  </conditionalFormatting>
  <conditionalFormatting sqref="B1697">
    <cfRule type="cellIs" dxfId="1189" priority="1208" operator="equal">
      <formula>"ogółem"</formula>
    </cfRule>
  </conditionalFormatting>
  <conditionalFormatting sqref="A1697">
    <cfRule type="cellIs" dxfId="1188" priority="1207" operator="equal">
      <formula>"Wydatki bieżące"</formula>
    </cfRule>
  </conditionalFormatting>
  <conditionalFormatting sqref="B1697">
    <cfRule type="cellIs" dxfId="1187" priority="1205" operator="equal">
      <formula>"ogółem"</formula>
    </cfRule>
    <cfRule type="cellIs" dxfId="1186" priority="1206" operator="equal">
      <formula>"ogółem"</formula>
    </cfRule>
  </conditionalFormatting>
  <conditionalFormatting sqref="A1697">
    <cfRule type="cellIs" dxfId="1185" priority="1204" operator="equal">
      <formula>"Wydatki bieżące"</formula>
    </cfRule>
  </conditionalFormatting>
  <conditionalFormatting sqref="B1697">
    <cfRule type="cellIs" dxfId="1184" priority="1202" operator="equal">
      <formula>"ogółem"</formula>
    </cfRule>
    <cfRule type="cellIs" dxfId="1183" priority="1203" operator="equal">
      <formula>"ogółem"</formula>
    </cfRule>
  </conditionalFormatting>
  <conditionalFormatting sqref="A1421">
    <cfRule type="cellIs" dxfId="1182" priority="1201" operator="equal">
      <formula>"Wydatki bieżące"</formula>
    </cfRule>
  </conditionalFormatting>
  <conditionalFormatting sqref="A1421">
    <cfRule type="cellIs" dxfId="1181" priority="1200" operator="equal">
      <formula>"Wydatki bieżące"</formula>
    </cfRule>
  </conditionalFormatting>
  <conditionalFormatting sqref="A1421">
    <cfRule type="cellIs" dxfId="1180" priority="1199" operator="equal">
      <formula>"Wydatki bieżące"</formula>
    </cfRule>
  </conditionalFormatting>
  <conditionalFormatting sqref="B1441">
    <cfRule type="cellIs" dxfId="1179" priority="1198" operator="equal">
      <formula>"ogółem"</formula>
    </cfRule>
  </conditionalFormatting>
  <conditionalFormatting sqref="B1441">
    <cfRule type="cellIs" dxfId="1178" priority="1197" operator="equal">
      <formula>"ogółem"</formula>
    </cfRule>
  </conditionalFormatting>
  <conditionalFormatting sqref="B1441">
    <cfRule type="cellIs" dxfId="1177" priority="1195" operator="equal">
      <formula>"ogółem"</formula>
    </cfRule>
    <cfRule type="cellIs" dxfId="1176" priority="1196" operator="equal">
      <formula>"ogółem"</formula>
    </cfRule>
  </conditionalFormatting>
  <conditionalFormatting sqref="B1441">
    <cfRule type="cellIs" dxfId="1175" priority="1193" operator="equal">
      <formula>"ogółem"</formula>
    </cfRule>
    <cfRule type="cellIs" dxfId="1174" priority="1194" operator="equal">
      <formula>"ogółem"</formula>
    </cfRule>
  </conditionalFormatting>
  <conditionalFormatting sqref="A1441">
    <cfRule type="cellIs" dxfId="1173" priority="1192" operator="equal">
      <formula>"Wydatki bieżące"</formula>
    </cfRule>
  </conditionalFormatting>
  <conditionalFormatting sqref="A1441">
    <cfRule type="cellIs" dxfId="1172" priority="1191" operator="equal">
      <formula>"Wydatki bieżące"</formula>
    </cfRule>
  </conditionalFormatting>
  <conditionalFormatting sqref="A1441">
    <cfRule type="cellIs" dxfId="1171" priority="1190" operator="equal">
      <formula>"Wydatki bieżące"</formula>
    </cfRule>
  </conditionalFormatting>
  <conditionalFormatting sqref="B1451:B1452">
    <cfRule type="cellIs" dxfId="1170" priority="1189" operator="equal">
      <formula>"ogółem"</formula>
    </cfRule>
  </conditionalFormatting>
  <conditionalFormatting sqref="B1451:B1452">
    <cfRule type="cellIs" dxfId="1169" priority="1188" operator="equal">
      <formula>"ogółem"</formula>
    </cfRule>
  </conditionalFormatting>
  <conditionalFormatting sqref="B1451:B1452">
    <cfRule type="cellIs" dxfId="1168" priority="1186" operator="equal">
      <formula>"ogółem"</formula>
    </cfRule>
    <cfRule type="cellIs" dxfId="1167" priority="1187" operator="equal">
      <formula>"ogółem"</formula>
    </cfRule>
  </conditionalFormatting>
  <conditionalFormatting sqref="B1451:B1452">
    <cfRule type="cellIs" dxfId="1166" priority="1184" operator="equal">
      <formula>"ogółem"</formula>
    </cfRule>
    <cfRule type="cellIs" dxfId="1165" priority="1185" operator="equal">
      <formula>"ogółem"</formula>
    </cfRule>
  </conditionalFormatting>
  <conditionalFormatting sqref="A1451:A1452">
    <cfRule type="cellIs" dxfId="1164" priority="1183" operator="equal">
      <formula>"Wydatki bieżące"</formula>
    </cfRule>
  </conditionalFormatting>
  <conditionalFormatting sqref="A1451:A1452">
    <cfRule type="cellIs" dxfId="1163" priority="1182" operator="equal">
      <formula>"Wydatki bieżące"</formula>
    </cfRule>
  </conditionalFormatting>
  <conditionalFormatting sqref="A1451:A1452">
    <cfRule type="cellIs" dxfId="1162" priority="1181" operator="equal">
      <formula>"Wydatki bieżące"</formula>
    </cfRule>
  </conditionalFormatting>
  <conditionalFormatting sqref="B1460">
    <cfRule type="cellIs" dxfId="1161" priority="1180" operator="equal">
      <formula>"ogółem"</formula>
    </cfRule>
  </conditionalFormatting>
  <conditionalFormatting sqref="B1460">
    <cfRule type="cellIs" dxfId="1160" priority="1179" operator="equal">
      <formula>"ogółem"</formula>
    </cfRule>
  </conditionalFormatting>
  <conditionalFormatting sqref="B1460">
    <cfRule type="cellIs" dxfId="1159" priority="1177" operator="equal">
      <formula>"ogółem"</formula>
    </cfRule>
    <cfRule type="cellIs" dxfId="1158" priority="1178" operator="equal">
      <formula>"ogółem"</formula>
    </cfRule>
  </conditionalFormatting>
  <conditionalFormatting sqref="B1460">
    <cfRule type="cellIs" dxfId="1157" priority="1175" operator="equal">
      <formula>"ogółem"</formula>
    </cfRule>
    <cfRule type="cellIs" dxfId="1156" priority="1176" operator="equal">
      <formula>"ogółem"</formula>
    </cfRule>
  </conditionalFormatting>
  <conditionalFormatting sqref="A1460">
    <cfRule type="cellIs" dxfId="1155" priority="1174" operator="equal">
      <formula>"Wydatki bieżące"</formula>
    </cfRule>
  </conditionalFormatting>
  <conditionalFormatting sqref="A1460">
    <cfRule type="cellIs" dxfId="1154" priority="1173" operator="equal">
      <formula>"Wydatki bieżące"</formula>
    </cfRule>
  </conditionalFormatting>
  <conditionalFormatting sqref="A1460">
    <cfRule type="cellIs" dxfId="1153" priority="1172" operator="equal">
      <formula>"Wydatki bieżące"</formula>
    </cfRule>
  </conditionalFormatting>
  <conditionalFormatting sqref="B1463">
    <cfRule type="cellIs" dxfId="1152" priority="1171" operator="equal">
      <formula>"ogółem"</formula>
    </cfRule>
  </conditionalFormatting>
  <conditionalFormatting sqref="B1463">
    <cfRule type="cellIs" dxfId="1151" priority="1170" operator="equal">
      <formula>"ogółem"</formula>
    </cfRule>
  </conditionalFormatting>
  <conditionalFormatting sqref="B1463">
    <cfRule type="cellIs" dxfId="1150" priority="1168" operator="equal">
      <formula>"ogółem"</formula>
    </cfRule>
    <cfRule type="cellIs" dxfId="1149" priority="1169" operator="equal">
      <formula>"ogółem"</formula>
    </cfRule>
  </conditionalFormatting>
  <conditionalFormatting sqref="B1463">
    <cfRule type="cellIs" dxfId="1148" priority="1166" operator="equal">
      <formula>"ogółem"</formula>
    </cfRule>
    <cfRule type="cellIs" dxfId="1147" priority="1167" operator="equal">
      <formula>"ogółem"</formula>
    </cfRule>
  </conditionalFormatting>
  <conditionalFormatting sqref="A1463">
    <cfRule type="cellIs" dxfId="1146" priority="1165" operator="equal">
      <formula>"Wydatki bieżące"</formula>
    </cfRule>
  </conditionalFormatting>
  <conditionalFormatting sqref="A1463">
    <cfRule type="cellIs" dxfId="1145" priority="1164" operator="equal">
      <formula>"Wydatki bieżące"</formula>
    </cfRule>
  </conditionalFormatting>
  <conditionalFormatting sqref="A1463">
    <cfRule type="cellIs" dxfId="1144" priority="1163" operator="equal">
      <formula>"Wydatki bieżące"</formula>
    </cfRule>
  </conditionalFormatting>
  <conditionalFormatting sqref="B1462">
    <cfRule type="cellIs" dxfId="1143" priority="1162" operator="equal">
      <formula>"ogółem"</formula>
    </cfRule>
  </conditionalFormatting>
  <conditionalFormatting sqref="A1462">
    <cfRule type="cellIs" dxfId="1142" priority="1161" operator="equal">
      <formula>"Wydatki bieżące"</formula>
    </cfRule>
  </conditionalFormatting>
  <conditionalFormatting sqref="B1462">
    <cfRule type="cellIs" dxfId="1141" priority="1160" operator="equal">
      <formula>"ogółem"</formula>
    </cfRule>
  </conditionalFormatting>
  <conditionalFormatting sqref="A1462">
    <cfRule type="cellIs" dxfId="1140" priority="1159" operator="equal">
      <formula>"Wydatki bieżące"</formula>
    </cfRule>
  </conditionalFormatting>
  <conditionalFormatting sqref="B1462">
    <cfRule type="cellIs" dxfId="1139" priority="1157" operator="equal">
      <formula>"ogółem"</formula>
    </cfRule>
    <cfRule type="cellIs" dxfId="1138" priority="1158" operator="equal">
      <formula>"ogółem"</formula>
    </cfRule>
  </conditionalFormatting>
  <conditionalFormatting sqref="A1462">
    <cfRule type="cellIs" dxfId="1137" priority="1156" operator="equal">
      <formula>"Wydatki bieżące"</formula>
    </cfRule>
  </conditionalFormatting>
  <conditionalFormatting sqref="B1462">
    <cfRule type="cellIs" dxfId="1136" priority="1154" operator="equal">
      <formula>"ogółem"</formula>
    </cfRule>
    <cfRule type="cellIs" dxfId="1135" priority="1155" operator="equal">
      <formula>"ogółem"</formula>
    </cfRule>
  </conditionalFormatting>
  <conditionalFormatting sqref="B1471">
    <cfRule type="cellIs" dxfId="1134" priority="1153" operator="equal">
      <formula>"ogółem"</formula>
    </cfRule>
  </conditionalFormatting>
  <conditionalFormatting sqref="B1471">
    <cfRule type="cellIs" dxfId="1133" priority="1152" operator="equal">
      <formula>"ogółem"</formula>
    </cfRule>
  </conditionalFormatting>
  <conditionalFormatting sqref="B1471">
    <cfRule type="cellIs" dxfId="1132" priority="1150" operator="equal">
      <formula>"ogółem"</formula>
    </cfRule>
    <cfRule type="cellIs" dxfId="1131" priority="1151" operator="equal">
      <formula>"ogółem"</formula>
    </cfRule>
  </conditionalFormatting>
  <conditionalFormatting sqref="B1471">
    <cfRule type="cellIs" dxfId="1130" priority="1148" operator="equal">
      <formula>"ogółem"</formula>
    </cfRule>
    <cfRule type="cellIs" dxfId="1129" priority="1149" operator="equal">
      <formula>"ogółem"</formula>
    </cfRule>
  </conditionalFormatting>
  <conditionalFormatting sqref="A1471">
    <cfRule type="cellIs" dxfId="1128" priority="1147" operator="equal">
      <formula>"Wydatki bieżące"</formula>
    </cfRule>
  </conditionalFormatting>
  <conditionalFormatting sqref="A1471">
    <cfRule type="cellIs" dxfId="1127" priority="1146" operator="equal">
      <formula>"Wydatki bieżące"</formula>
    </cfRule>
  </conditionalFormatting>
  <conditionalFormatting sqref="A1471">
    <cfRule type="cellIs" dxfId="1126" priority="1145" operator="equal">
      <formula>"Wydatki bieżące"</formula>
    </cfRule>
  </conditionalFormatting>
  <conditionalFormatting sqref="B1483">
    <cfRule type="cellIs" dxfId="1125" priority="1144" operator="equal">
      <formula>"ogółem"</formula>
    </cfRule>
  </conditionalFormatting>
  <conditionalFormatting sqref="B1483">
    <cfRule type="cellIs" dxfId="1124" priority="1143" operator="equal">
      <formula>"ogółem"</formula>
    </cfRule>
  </conditionalFormatting>
  <conditionalFormatting sqref="B1483">
    <cfRule type="cellIs" dxfId="1123" priority="1141" operator="equal">
      <formula>"ogółem"</formula>
    </cfRule>
    <cfRule type="cellIs" dxfId="1122" priority="1142" operator="equal">
      <formula>"ogółem"</formula>
    </cfRule>
  </conditionalFormatting>
  <conditionalFormatting sqref="B1483">
    <cfRule type="cellIs" dxfId="1121" priority="1139" operator="equal">
      <formula>"ogółem"</formula>
    </cfRule>
    <cfRule type="cellIs" dxfId="1120" priority="1140" operator="equal">
      <formula>"ogółem"</formula>
    </cfRule>
  </conditionalFormatting>
  <conditionalFormatting sqref="A1483">
    <cfRule type="cellIs" dxfId="1119" priority="1138" operator="equal">
      <formula>"Wydatki bieżące"</formula>
    </cfRule>
  </conditionalFormatting>
  <conditionalFormatting sqref="A1483">
    <cfRule type="cellIs" dxfId="1118" priority="1137" operator="equal">
      <formula>"Wydatki bieżące"</formula>
    </cfRule>
  </conditionalFormatting>
  <conditionalFormatting sqref="A1483">
    <cfRule type="cellIs" dxfId="1117" priority="1136" operator="equal">
      <formula>"Wydatki bieżące"</formula>
    </cfRule>
  </conditionalFormatting>
  <conditionalFormatting sqref="B1492">
    <cfRule type="cellIs" dxfId="1116" priority="1135" operator="equal">
      <formula>"ogółem"</formula>
    </cfRule>
  </conditionalFormatting>
  <conditionalFormatting sqref="B1492">
    <cfRule type="cellIs" dxfId="1115" priority="1134" operator="equal">
      <formula>"ogółem"</formula>
    </cfRule>
  </conditionalFormatting>
  <conditionalFormatting sqref="B1492">
    <cfRule type="cellIs" dxfId="1114" priority="1132" operator="equal">
      <formula>"ogółem"</formula>
    </cfRule>
    <cfRule type="cellIs" dxfId="1113" priority="1133" operator="equal">
      <formula>"ogółem"</formula>
    </cfRule>
  </conditionalFormatting>
  <conditionalFormatting sqref="B1492">
    <cfRule type="cellIs" dxfId="1112" priority="1130" operator="equal">
      <formula>"ogółem"</formula>
    </cfRule>
    <cfRule type="cellIs" dxfId="1111" priority="1131" operator="equal">
      <formula>"ogółem"</formula>
    </cfRule>
  </conditionalFormatting>
  <conditionalFormatting sqref="A1492">
    <cfRule type="cellIs" dxfId="1110" priority="1129" operator="equal">
      <formula>"Wydatki bieżące"</formula>
    </cfRule>
  </conditionalFormatting>
  <conditionalFormatting sqref="A1492">
    <cfRule type="cellIs" dxfId="1109" priority="1128" operator="equal">
      <formula>"Wydatki bieżące"</formula>
    </cfRule>
  </conditionalFormatting>
  <conditionalFormatting sqref="A1492">
    <cfRule type="cellIs" dxfId="1108" priority="1127" operator="equal">
      <formula>"Wydatki bieżące"</formula>
    </cfRule>
  </conditionalFormatting>
  <conditionalFormatting sqref="B807">
    <cfRule type="cellIs" dxfId="1107" priority="1126" operator="equal">
      <formula>"ogółem"</formula>
    </cfRule>
  </conditionalFormatting>
  <conditionalFormatting sqref="A807">
    <cfRule type="cellIs" dxfId="1106" priority="1125" operator="equal">
      <formula>"Wydatki bieżące"</formula>
    </cfRule>
  </conditionalFormatting>
  <conditionalFormatting sqref="B807">
    <cfRule type="cellIs" dxfId="1105" priority="1124" operator="equal">
      <formula>"ogółem"</formula>
    </cfRule>
  </conditionalFormatting>
  <conditionalFormatting sqref="A807">
    <cfRule type="cellIs" dxfId="1104" priority="1123" operator="equal">
      <formula>"Wydatki bieżące"</formula>
    </cfRule>
  </conditionalFormatting>
  <conditionalFormatting sqref="B807">
    <cfRule type="cellIs" dxfId="1103" priority="1121" operator="equal">
      <formula>"ogółem"</formula>
    </cfRule>
    <cfRule type="cellIs" dxfId="1102" priority="1122" operator="equal">
      <formula>"ogółem"</formula>
    </cfRule>
  </conditionalFormatting>
  <conditionalFormatting sqref="A807">
    <cfRule type="cellIs" dxfId="1101" priority="1120" operator="equal">
      <formula>"Wydatki bieżące"</formula>
    </cfRule>
  </conditionalFormatting>
  <conditionalFormatting sqref="B807">
    <cfRule type="cellIs" dxfId="1100" priority="1118" operator="equal">
      <formula>"ogółem"</formula>
    </cfRule>
    <cfRule type="cellIs" dxfId="1099" priority="1119" operator="equal">
      <formula>"ogółem"</formula>
    </cfRule>
  </conditionalFormatting>
  <conditionalFormatting sqref="B817">
    <cfRule type="cellIs" dxfId="1098" priority="1117" operator="equal">
      <formula>"ogółem"</formula>
    </cfRule>
  </conditionalFormatting>
  <conditionalFormatting sqref="A817">
    <cfRule type="cellIs" dxfId="1097" priority="1116" operator="equal">
      <formula>"Wydatki bieżące"</formula>
    </cfRule>
  </conditionalFormatting>
  <conditionalFormatting sqref="B817">
    <cfRule type="cellIs" dxfId="1096" priority="1115" operator="equal">
      <formula>"ogółem"</formula>
    </cfRule>
  </conditionalFormatting>
  <conditionalFormatting sqref="A817">
    <cfRule type="cellIs" dxfId="1095" priority="1114" operator="equal">
      <formula>"Wydatki bieżące"</formula>
    </cfRule>
  </conditionalFormatting>
  <conditionalFormatting sqref="B817">
    <cfRule type="cellIs" dxfId="1094" priority="1112" operator="equal">
      <formula>"ogółem"</formula>
    </cfRule>
    <cfRule type="cellIs" dxfId="1093" priority="1113" operator="equal">
      <formula>"ogółem"</formula>
    </cfRule>
  </conditionalFormatting>
  <conditionalFormatting sqref="A817">
    <cfRule type="cellIs" dxfId="1092" priority="1111" operator="equal">
      <formula>"Wydatki bieżące"</formula>
    </cfRule>
  </conditionalFormatting>
  <conditionalFormatting sqref="B817">
    <cfRule type="cellIs" dxfId="1091" priority="1109" operator="equal">
      <formula>"ogółem"</formula>
    </cfRule>
    <cfRule type="cellIs" dxfId="1090" priority="1110" operator="equal">
      <formula>"ogółem"</formula>
    </cfRule>
  </conditionalFormatting>
  <conditionalFormatting sqref="B653">
    <cfRule type="cellIs" dxfId="1089" priority="1108" operator="equal">
      <formula>"ogółem"</formula>
    </cfRule>
  </conditionalFormatting>
  <conditionalFormatting sqref="A653">
    <cfRule type="cellIs" dxfId="1088" priority="1107" operator="equal">
      <formula>"Wydatki bieżące"</formula>
    </cfRule>
  </conditionalFormatting>
  <conditionalFormatting sqref="B653">
    <cfRule type="cellIs" dxfId="1087" priority="1106" operator="equal">
      <formula>"ogółem"</formula>
    </cfRule>
  </conditionalFormatting>
  <conditionalFormatting sqref="A653">
    <cfRule type="cellIs" dxfId="1086" priority="1105" operator="equal">
      <formula>"Wydatki bieżące"</formula>
    </cfRule>
  </conditionalFormatting>
  <conditionalFormatting sqref="B653">
    <cfRule type="cellIs" dxfId="1085" priority="1103" operator="equal">
      <formula>"ogółem"</formula>
    </cfRule>
    <cfRule type="cellIs" dxfId="1084" priority="1104" operator="equal">
      <formula>"ogółem"</formula>
    </cfRule>
  </conditionalFormatting>
  <conditionalFormatting sqref="A653">
    <cfRule type="cellIs" dxfId="1083" priority="1102" operator="equal">
      <formula>"Wydatki bieżące"</formula>
    </cfRule>
  </conditionalFormatting>
  <conditionalFormatting sqref="B653">
    <cfRule type="cellIs" dxfId="1082" priority="1100" operator="equal">
      <formula>"ogółem"</formula>
    </cfRule>
    <cfRule type="cellIs" dxfId="1081" priority="1101" operator="equal">
      <formula>"ogółem"</formula>
    </cfRule>
  </conditionalFormatting>
  <conditionalFormatting sqref="B656">
    <cfRule type="cellIs" dxfId="1080" priority="1099" operator="equal">
      <formula>"ogółem"</formula>
    </cfRule>
  </conditionalFormatting>
  <conditionalFormatting sqref="A656">
    <cfRule type="cellIs" dxfId="1079" priority="1098" operator="equal">
      <formula>"Wydatki bieżące"</formula>
    </cfRule>
  </conditionalFormatting>
  <conditionalFormatting sqref="B656">
    <cfRule type="cellIs" dxfId="1078" priority="1097" operator="equal">
      <formula>"ogółem"</formula>
    </cfRule>
  </conditionalFormatting>
  <conditionalFormatting sqref="A656">
    <cfRule type="cellIs" dxfId="1077" priority="1096" operator="equal">
      <formula>"Wydatki bieżące"</formula>
    </cfRule>
  </conditionalFormatting>
  <conditionalFormatting sqref="B656">
    <cfRule type="cellIs" dxfId="1076" priority="1094" operator="equal">
      <formula>"ogółem"</formula>
    </cfRule>
    <cfRule type="cellIs" dxfId="1075" priority="1095" operator="equal">
      <formula>"ogółem"</formula>
    </cfRule>
  </conditionalFormatting>
  <conditionalFormatting sqref="A656">
    <cfRule type="cellIs" dxfId="1074" priority="1093" operator="equal">
      <formula>"Wydatki bieżące"</formula>
    </cfRule>
  </conditionalFormatting>
  <conditionalFormatting sqref="B656">
    <cfRule type="cellIs" dxfId="1073" priority="1091" operator="equal">
      <formula>"ogółem"</formula>
    </cfRule>
    <cfRule type="cellIs" dxfId="1072" priority="1092" operator="equal">
      <formula>"ogółem"</formula>
    </cfRule>
  </conditionalFormatting>
  <conditionalFormatting sqref="B696">
    <cfRule type="cellIs" dxfId="1071" priority="1090" operator="equal">
      <formula>"ogółem"</formula>
    </cfRule>
  </conditionalFormatting>
  <conditionalFormatting sqref="A696">
    <cfRule type="cellIs" dxfId="1070" priority="1089" operator="equal">
      <formula>"Wydatki bieżące"</formula>
    </cfRule>
  </conditionalFormatting>
  <conditionalFormatting sqref="B696">
    <cfRule type="cellIs" dxfId="1069" priority="1088" operator="equal">
      <formula>"ogółem"</formula>
    </cfRule>
  </conditionalFormatting>
  <conditionalFormatting sqref="A696">
    <cfRule type="cellIs" dxfId="1068" priority="1087" operator="equal">
      <formula>"Wydatki bieżące"</formula>
    </cfRule>
  </conditionalFormatting>
  <conditionalFormatting sqref="B696">
    <cfRule type="cellIs" dxfId="1067" priority="1085" operator="equal">
      <formula>"ogółem"</formula>
    </cfRule>
    <cfRule type="cellIs" dxfId="1066" priority="1086" operator="equal">
      <formula>"ogółem"</formula>
    </cfRule>
  </conditionalFormatting>
  <conditionalFormatting sqref="A696">
    <cfRule type="cellIs" dxfId="1065" priority="1084" operator="equal">
      <formula>"Wydatki bieżące"</formula>
    </cfRule>
  </conditionalFormatting>
  <conditionalFormatting sqref="B696">
    <cfRule type="cellIs" dxfId="1064" priority="1082" operator="equal">
      <formula>"ogółem"</formula>
    </cfRule>
    <cfRule type="cellIs" dxfId="1063" priority="1083" operator="equal">
      <formula>"ogółem"</formula>
    </cfRule>
  </conditionalFormatting>
  <conditionalFormatting sqref="B704">
    <cfRule type="cellIs" dxfId="1062" priority="1081" operator="equal">
      <formula>"ogółem"</formula>
    </cfRule>
  </conditionalFormatting>
  <conditionalFormatting sqref="A704">
    <cfRule type="cellIs" dxfId="1061" priority="1080" operator="equal">
      <formula>"Wydatki bieżące"</formula>
    </cfRule>
  </conditionalFormatting>
  <conditionalFormatting sqref="B704">
    <cfRule type="cellIs" dxfId="1060" priority="1079" operator="equal">
      <formula>"ogółem"</formula>
    </cfRule>
  </conditionalFormatting>
  <conditionalFormatting sqref="A704">
    <cfRule type="cellIs" dxfId="1059" priority="1078" operator="equal">
      <formula>"Wydatki bieżące"</formula>
    </cfRule>
  </conditionalFormatting>
  <conditionalFormatting sqref="B704">
    <cfRule type="cellIs" dxfId="1058" priority="1076" operator="equal">
      <formula>"ogółem"</formula>
    </cfRule>
    <cfRule type="cellIs" dxfId="1057" priority="1077" operator="equal">
      <formula>"ogółem"</formula>
    </cfRule>
  </conditionalFormatting>
  <conditionalFormatting sqref="A704">
    <cfRule type="cellIs" dxfId="1056" priority="1075" operator="equal">
      <formula>"Wydatki bieżące"</formula>
    </cfRule>
  </conditionalFormatting>
  <conditionalFormatting sqref="B704">
    <cfRule type="cellIs" dxfId="1055" priority="1073" operator="equal">
      <formula>"ogółem"</formula>
    </cfRule>
    <cfRule type="cellIs" dxfId="1054" priority="1074" operator="equal">
      <formula>"ogółem"</formula>
    </cfRule>
  </conditionalFormatting>
  <conditionalFormatting sqref="B707">
    <cfRule type="cellIs" dxfId="1053" priority="1072" operator="equal">
      <formula>"ogółem"</formula>
    </cfRule>
  </conditionalFormatting>
  <conditionalFormatting sqref="A707">
    <cfRule type="cellIs" dxfId="1052" priority="1071" operator="equal">
      <formula>"Wydatki bieżące"</formula>
    </cfRule>
  </conditionalFormatting>
  <conditionalFormatting sqref="B707">
    <cfRule type="cellIs" dxfId="1051" priority="1070" operator="equal">
      <formula>"ogółem"</formula>
    </cfRule>
  </conditionalFormatting>
  <conditionalFormatting sqref="A707">
    <cfRule type="cellIs" dxfId="1050" priority="1069" operator="equal">
      <formula>"Wydatki bieżące"</formula>
    </cfRule>
  </conditionalFormatting>
  <conditionalFormatting sqref="B707">
    <cfRule type="cellIs" dxfId="1049" priority="1067" operator="equal">
      <formula>"ogółem"</formula>
    </cfRule>
    <cfRule type="cellIs" dxfId="1048" priority="1068" operator="equal">
      <formula>"ogółem"</formula>
    </cfRule>
  </conditionalFormatting>
  <conditionalFormatting sqref="A707">
    <cfRule type="cellIs" dxfId="1047" priority="1066" operator="equal">
      <formula>"Wydatki bieżące"</formula>
    </cfRule>
  </conditionalFormatting>
  <conditionalFormatting sqref="B707">
    <cfRule type="cellIs" dxfId="1046" priority="1064" operator="equal">
      <formula>"ogółem"</formula>
    </cfRule>
    <cfRule type="cellIs" dxfId="1045" priority="1065" operator="equal">
      <formula>"ogółem"</formula>
    </cfRule>
  </conditionalFormatting>
  <conditionalFormatting sqref="B716">
    <cfRule type="cellIs" dxfId="1044" priority="1063" operator="equal">
      <formula>"ogółem"</formula>
    </cfRule>
  </conditionalFormatting>
  <conditionalFormatting sqref="A716">
    <cfRule type="cellIs" dxfId="1043" priority="1062" operator="equal">
      <formula>"Wydatki bieżące"</formula>
    </cfRule>
  </conditionalFormatting>
  <conditionalFormatting sqref="B716">
    <cfRule type="cellIs" dxfId="1042" priority="1061" operator="equal">
      <formula>"ogółem"</formula>
    </cfRule>
  </conditionalFormatting>
  <conditionalFormatting sqref="A716">
    <cfRule type="cellIs" dxfId="1041" priority="1060" operator="equal">
      <formula>"Wydatki bieżące"</formula>
    </cfRule>
  </conditionalFormatting>
  <conditionalFormatting sqref="B716">
    <cfRule type="cellIs" dxfId="1040" priority="1058" operator="equal">
      <formula>"ogółem"</formula>
    </cfRule>
    <cfRule type="cellIs" dxfId="1039" priority="1059" operator="equal">
      <formula>"ogółem"</formula>
    </cfRule>
  </conditionalFormatting>
  <conditionalFormatting sqref="A716">
    <cfRule type="cellIs" dxfId="1038" priority="1057" operator="equal">
      <formula>"Wydatki bieżące"</formula>
    </cfRule>
  </conditionalFormatting>
  <conditionalFormatting sqref="B716">
    <cfRule type="cellIs" dxfId="1037" priority="1055" operator="equal">
      <formula>"ogółem"</formula>
    </cfRule>
    <cfRule type="cellIs" dxfId="1036" priority="1056" operator="equal">
      <formula>"ogółem"</formula>
    </cfRule>
  </conditionalFormatting>
  <conditionalFormatting sqref="B718">
    <cfRule type="cellIs" dxfId="1035" priority="1054" operator="equal">
      <formula>"ogółem"</formula>
    </cfRule>
  </conditionalFormatting>
  <conditionalFormatting sqref="A718">
    <cfRule type="cellIs" dxfId="1034" priority="1053" operator="equal">
      <formula>"Wydatki bieżące"</formula>
    </cfRule>
  </conditionalFormatting>
  <conditionalFormatting sqref="B718">
    <cfRule type="cellIs" dxfId="1033" priority="1052" operator="equal">
      <formula>"ogółem"</formula>
    </cfRule>
  </conditionalFormatting>
  <conditionalFormatting sqref="A718">
    <cfRule type="cellIs" dxfId="1032" priority="1051" operator="equal">
      <formula>"Wydatki bieżące"</formula>
    </cfRule>
  </conditionalFormatting>
  <conditionalFormatting sqref="B718">
    <cfRule type="cellIs" dxfId="1031" priority="1049" operator="equal">
      <formula>"ogółem"</formula>
    </cfRule>
    <cfRule type="cellIs" dxfId="1030" priority="1050" operator="equal">
      <formula>"ogółem"</formula>
    </cfRule>
  </conditionalFormatting>
  <conditionalFormatting sqref="A718">
    <cfRule type="cellIs" dxfId="1029" priority="1048" operator="equal">
      <formula>"Wydatki bieżące"</formula>
    </cfRule>
  </conditionalFormatting>
  <conditionalFormatting sqref="B718">
    <cfRule type="cellIs" dxfId="1028" priority="1046" operator="equal">
      <formula>"ogółem"</formula>
    </cfRule>
    <cfRule type="cellIs" dxfId="1027" priority="1047" operator="equal">
      <formula>"ogółem"</formula>
    </cfRule>
  </conditionalFormatting>
  <conditionalFormatting sqref="B725">
    <cfRule type="cellIs" dxfId="1026" priority="1045" operator="equal">
      <formula>"ogółem"</formula>
    </cfRule>
  </conditionalFormatting>
  <conditionalFormatting sqref="A725">
    <cfRule type="cellIs" dxfId="1025" priority="1044" operator="equal">
      <formula>"Wydatki bieżące"</formula>
    </cfRule>
  </conditionalFormatting>
  <conditionalFormatting sqref="B725">
    <cfRule type="cellIs" dxfId="1024" priority="1043" operator="equal">
      <formula>"ogółem"</formula>
    </cfRule>
  </conditionalFormatting>
  <conditionalFormatting sqref="A725">
    <cfRule type="cellIs" dxfId="1023" priority="1042" operator="equal">
      <formula>"Wydatki bieżące"</formula>
    </cfRule>
  </conditionalFormatting>
  <conditionalFormatting sqref="B725">
    <cfRule type="cellIs" dxfId="1022" priority="1040" operator="equal">
      <formula>"ogółem"</formula>
    </cfRule>
    <cfRule type="cellIs" dxfId="1021" priority="1041" operator="equal">
      <formula>"ogółem"</formula>
    </cfRule>
  </conditionalFormatting>
  <conditionalFormatting sqref="A725">
    <cfRule type="cellIs" dxfId="1020" priority="1039" operator="equal">
      <formula>"Wydatki bieżące"</formula>
    </cfRule>
  </conditionalFormatting>
  <conditionalFormatting sqref="B725">
    <cfRule type="cellIs" dxfId="1019" priority="1037" operator="equal">
      <formula>"ogółem"</formula>
    </cfRule>
    <cfRule type="cellIs" dxfId="1018" priority="1038" operator="equal">
      <formula>"ogółem"</formula>
    </cfRule>
  </conditionalFormatting>
  <conditionalFormatting sqref="B727">
    <cfRule type="cellIs" dxfId="1017" priority="1036" operator="equal">
      <formula>"ogółem"</formula>
    </cfRule>
  </conditionalFormatting>
  <conditionalFormatting sqref="A727">
    <cfRule type="cellIs" dxfId="1016" priority="1035" operator="equal">
      <formula>"Wydatki bieżące"</formula>
    </cfRule>
  </conditionalFormatting>
  <conditionalFormatting sqref="B727">
    <cfRule type="cellIs" dxfId="1015" priority="1034" operator="equal">
      <formula>"ogółem"</formula>
    </cfRule>
  </conditionalFormatting>
  <conditionalFormatting sqref="A727">
    <cfRule type="cellIs" dxfId="1014" priority="1033" operator="equal">
      <formula>"Wydatki bieżące"</formula>
    </cfRule>
  </conditionalFormatting>
  <conditionalFormatting sqref="B727">
    <cfRule type="cellIs" dxfId="1013" priority="1031" operator="equal">
      <formula>"ogółem"</formula>
    </cfRule>
    <cfRule type="cellIs" dxfId="1012" priority="1032" operator="equal">
      <formula>"ogółem"</formula>
    </cfRule>
  </conditionalFormatting>
  <conditionalFormatting sqref="A727">
    <cfRule type="cellIs" dxfId="1011" priority="1030" operator="equal">
      <formula>"Wydatki bieżące"</formula>
    </cfRule>
  </conditionalFormatting>
  <conditionalFormatting sqref="B727">
    <cfRule type="cellIs" dxfId="1010" priority="1028" operator="equal">
      <formula>"ogółem"</formula>
    </cfRule>
    <cfRule type="cellIs" dxfId="1009" priority="1029" operator="equal">
      <formula>"ogółem"</formula>
    </cfRule>
  </conditionalFormatting>
  <conditionalFormatting sqref="B736">
    <cfRule type="cellIs" dxfId="1008" priority="1027" operator="equal">
      <formula>"ogółem"</formula>
    </cfRule>
  </conditionalFormatting>
  <conditionalFormatting sqref="A736">
    <cfRule type="cellIs" dxfId="1007" priority="1026" operator="equal">
      <formula>"Wydatki bieżące"</formula>
    </cfRule>
  </conditionalFormatting>
  <conditionalFormatting sqref="B736">
    <cfRule type="cellIs" dxfId="1006" priority="1025" operator="equal">
      <formula>"ogółem"</formula>
    </cfRule>
  </conditionalFormatting>
  <conditionalFormatting sqref="A736">
    <cfRule type="cellIs" dxfId="1005" priority="1024" operator="equal">
      <formula>"Wydatki bieżące"</formula>
    </cfRule>
  </conditionalFormatting>
  <conditionalFormatting sqref="B736">
    <cfRule type="cellIs" dxfId="1004" priority="1022" operator="equal">
      <formula>"ogółem"</formula>
    </cfRule>
    <cfRule type="cellIs" dxfId="1003" priority="1023" operator="equal">
      <formula>"ogółem"</formula>
    </cfRule>
  </conditionalFormatting>
  <conditionalFormatting sqref="A736">
    <cfRule type="cellIs" dxfId="1002" priority="1021" operator="equal">
      <formula>"Wydatki bieżące"</formula>
    </cfRule>
  </conditionalFormatting>
  <conditionalFormatting sqref="B736">
    <cfRule type="cellIs" dxfId="1001" priority="1019" operator="equal">
      <formula>"ogółem"</formula>
    </cfRule>
    <cfRule type="cellIs" dxfId="1000" priority="1020" operator="equal">
      <formula>"ogółem"</formula>
    </cfRule>
  </conditionalFormatting>
  <conditionalFormatting sqref="B739">
    <cfRule type="cellIs" dxfId="999" priority="1000" operator="equal">
      <formula>"ogółem"</formula>
    </cfRule>
  </conditionalFormatting>
  <conditionalFormatting sqref="A739">
    <cfRule type="cellIs" dxfId="998" priority="999" operator="equal">
      <formula>"Wydatki bieżące"</formula>
    </cfRule>
  </conditionalFormatting>
  <conditionalFormatting sqref="B739">
    <cfRule type="cellIs" dxfId="997" priority="998" operator="equal">
      <formula>"ogółem"</formula>
    </cfRule>
  </conditionalFormatting>
  <conditionalFormatting sqref="A739">
    <cfRule type="cellIs" dxfId="996" priority="997" operator="equal">
      <formula>"Wydatki bieżące"</formula>
    </cfRule>
  </conditionalFormatting>
  <conditionalFormatting sqref="B739">
    <cfRule type="cellIs" dxfId="995" priority="995" operator="equal">
      <formula>"ogółem"</formula>
    </cfRule>
    <cfRule type="cellIs" dxfId="994" priority="996" operator="equal">
      <formula>"ogółem"</formula>
    </cfRule>
  </conditionalFormatting>
  <conditionalFormatting sqref="A739">
    <cfRule type="cellIs" dxfId="993" priority="994" operator="equal">
      <formula>"Wydatki bieżące"</formula>
    </cfRule>
  </conditionalFormatting>
  <conditionalFormatting sqref="B739">
    <cfRule type="cellIs" dxfId="992" priority="992" operator="equal">
      <formula>"ogółem"</formula>
    </cfRule>
    <cfRule type="cellIs" dxfId="991" priority="993" operator="equal">
      <formula>"ogółem"</formula>
    </cfRule>
  </conditionalFormatting>
  <conditionalFormatting sqref="B738">
    <cfRule type="cellIs" dxfId="990" priority="1009" operator="equal">
      <formula>"ogółem"</formula>
    </cfRule>
  </conditionalFormatting>
  <conditionalFormatting sqref="A738">
    <cfRule type="cellIs" dxfId="989" priority="1008" operator="equal">
      <formula>"Wydatki bieżące"</formula>
    </cfRule>
  </conditionalFormatting>
  <conditionalFormatting sqref="B738">
    <cfRule type="cellIs" dxfId="988" priority="1007" operator="equal">
      <formula>"ogółem"</formula>
    </cfRule>
  </conditionalFormatting>
  <conditionalFormatting sqref="A738">
    <cfRule type="cellIs" dxfId="987" priority="1006" operator="equal">
      <formula>"Wydatki bieżące"</formula>
    </cfRule>
  </conditionalFormatting>
  <conditionalFormatting sqref="B738">
    <cfRule type="cellIs" dxfId="986" priority="1004" operator="equal">
      <formula>"ogółem"</formula>
    </cfRule>
    <cfRule type="cellIs" dxfId="985" priority="1005" operator="equal">
      <formula>"ogółem"</formula>
    </cfRule>
  </conditionalFormatting>
  <conditionalFormatting sqref="A738">
    <cfRule type="cellIs" dxfId="984" priority="1003" operator="equal">
      <formula>"Wydatki bieżące"</formula>
    </cfRule>
  </conditionalFormatting>
  <conditionalFormatting sqref="B738">
    <cfRule type="cellIs" dxfId="983" priority="1001" operator="equal">
      <formula>"ogółem"</formula>
    </cfRule>
    <cfRule type="cellIs" dxfId="982" priority="1002" operator="equal">
      <formula>"ogółem"</formula>
    </cfRule>
  </conditionalFormatting>
  <conditionalFormatting sqref="B665">
    <cfRule type="cellIs" dxfId="981" priority="967" operator="equal">
      <formula>"ogółem"</formula>
    </cfRule>
  </conditionalFormatting>
  <conditionalFormatting sqref="A665">
    <cfRule type="cellIs" dxfId="980" priority="966" operator="equal">
      <formula>"Wydatki bieżące"</formula>
    </cfRule>
  </conditionalFormatting>
  <conditionalFormatting sqref="B665">
    <cfRule type="cellIs" dxfId="979" priority="965" operator="equal">
      <formula>"ogółem"</formula>
    </cfRule>
  </conditionalFormatting>
  <conditionalFormatting sqref="A665">
    <cfRule type="cellIs" dxfId="978" priority="964" operator="equal">
      <formula>"Wydatki bieżące"</formula>
    </cfRule>
  </conditionalFormatting>
  <conditionalFormatting sqref="B665">
    <cfRule type="cellIs" dxfId="977" priority="962" operator="equal">
      <formula>"ogółem"</formula>
    </cfRule>
    <cfRule type="cellIs" dxfId="976" priority="963" operator="equal">
      <formula>"ogółem"</formula>
    </cfRule>
  </conditionalFormatting>
  <conditionalFormatting sqref="A665">
    <cfRule type="cellIs" dxfId="975" priority="961" operator="equal">
      <formula>"Wydatki bieżące"</formula>
    </cfRule>
  </conditionalFormatting>
  <conditionalFormatting sqref="B665">
    <cfRule type="cellIs" dxfId="974" priority="959" operator="equal">
      <formula>"ogółem"</formula>
    </cfRule>
    <cfRule type="cellIs" dxfId="973" priority="960" operator="equal">
      <formula>"ogółem"</formula>
    </cfRule>
  </conditionalFormatting>
  <conditionalFormatting sqref="B740">
    <cfRule type="cellIs" dxfId="972" priority="991" operator="equal">
      <formula>"ogółem"</formula>
    </cfRule>
  </conditionalFormatting>
  <conditionalFormatting sqref="A740">
    <cfRule type="cellIs" dxfId="971" priority="990" operator="equal">
      <formula>"Wydatki bieżące"</formula>
    </cfRule>
  </conditionalFormatting>
  <conditionalFormatting sqref="B740">
    <cfRule type="cellIs" dxfId="970" priority="989" operator="equal">
      <formula>"ogółem"</formula>
    </cfRule>
  </conditionalFormatting>
  <conditionalFormatting sqref="A740">
    <cfRule type="cellIs" dxfId="969" priority="988" operator="equal">
      <formula>"Wydatki bieżące"</formula>
    </cfRule>
  </conditionalFormatting>
  <conditionalFormatting sqref="B740">
    <cfRule type="cellIs" dxfId="968" priority="986" operator="equal">
      <formula>"ogółem"</formula>
    </cfRule>
    <cfRule type="cellIs" dxfId="967" priority="987" operator="equal">
      <formula>"ogółem"</formula>
    </cfRule>
  </conditionalFormatting>
  <conditionalFormatting sqref="A740">
    <cfRule type="cellIs" dxfId="966" priority="985" operator="equal">
      <formula>"Wydatki bieżące"</formula>
    </cfRule>
  </conditionalFormatting>
  <conditionalFormatting sqref="B740">
    <cfRule type="cellIs" dxfId="965" priority="983" operator="equal">
      <formula>"ogółem"</formula>
    </cfRule>
    <cfRule type="cellIs" dxfId="964" priority="984" operator="equal">
      <formula>"ogółem"</formula>
    </cfRule>
  </conditionalFormatting>
  <conditionalFormatting sqref="B748">
    <cfRule type="cellIs" dxfId="963" priority="982" operator="equal">
      <formula>"ogółem"</formula>
    </cfRule>
  </conditionalFormatting>
  <conditionalFormatting sqref="A748">
    <cfRule type="cellIs" dxfId="962" priority="981" operator="equal">
      <formula>"Wydatki bieżące"</formula>
    </cfRule>
  </conditionalFormatting>
  <conditionalFormatting sqref="B748">
    <cfRule type="cellIs" dxfId="961" priority="980" operator="equal">
      <formula>"ogółem"</formula>
    </cfRule>
  </conditionalFormatting>
  <conditionalFormatting sqref="A748">
    <cfRule type="cellIs" dxfId="960" priority="979" operator="equal">
      <formula>"Wydatki bieżące"</formula>
    </cfRule>
  </conditionalFormatting>
  <conditionalFormatting sqref="B748">
    <cfRule type="cellIs" dxfId="959" priority="977" operator="equal">
      <formula>"ogółem"</formula>
    </cfRule>
    <cfRule type="cellIs" dxfId="958" priority="978" operator="equal">
      <formula>"ogółem"</formula>
    </cfRule>
  </conditionalFormatting>
  <conditionalFormatting sqref="A748">
    <cfRule type="cellIs" dxfId="957" priority="976" operator="equal">
      <formula>"Wydatki bieżące"</formula>
    </cfRule>
  </conditionalFormatting>
  <conditionalFormatting sqref="B748">
    <cfRule type="cellIs" dxfId="956" priority="974" operator="equal">
      <formula>"ogółem"</formula>
    </cfRule>
    <cfRule type="cellIs" dxfId="955" priority="975" operator="equal">
      <formula>"ogółem"</formula>
    </cfRule>
  </conditionalFormatting>
  <conditionalFormatting sqref="A752">
    <cfRule type="cellIs" dxfId="954" priority="973" operator="equal">
      <formula>"Wydatki bieżące"</formula>
    </cfRule>
  </conditionalFormatting>
  <conditionalFormatting sqref="A752">
    <cfRule type="cellIs" dxfId="953" priority="972" operator="equal">
      <formula>"Wydatki bieżące"</formula>
    </cfRule>
  </conditionalFormatting>
  <conditionalFormatting sqref="A752">
    <cfRule type="cellIs" dxfId="952" priority="971" operator="equal">
      <formula>"Wydatki bieżące"</formula>
    </cfRule>
  </conditionalFormatting>
  <conditionalFormatting sqref="A751">
    <cfRule type="cellIs" dxfId="951" priority="970" operator="equal">
      <formula>"Wydatki bieżące"</formula>
    </cfRule>
  </conditionalFormatting>
  <conditionalFormatting sqref="A751">
    <cfRule type="cellIs" dxfId="950" priority="969" operator="equal">
      <formula>"Wydatki bieżące"</formula>
    </cfRule>
  </conditionalFormatting>
  <conditionalFormatting sqref="A751">
    <cfRule type="cellIs" dxfId="949" priority="968" operator="equal">
      <formula>"Wydatki bieżące"</formula>
    </cfRule>
  </conditionalFormatting>
  <conditionalFormatting sqref="B668">
    <cfRule type="cellIs" dxfId="948" priority="958" operator="equal">
      <formula>"ogółem"</formula>
    </cfRule>
  </conditionalFormatting>
  <conditionalFormatting sqref="A668">
    <cfRule type="cellIs" dxfId="947" priority="957" operator="equal">
      <formula>"Wydatki bieżące"</formula>
    </cfRule>
  </conditionalFormatting>
  <conditionalFormatting sqref="B668">
    <cfRule type="cellIs" dxfId="946" priority="956" operator="equal">
      <formula>"ogółem"</formula>
    </cfRule>
  </conditionalFormatting>
  <conditionalFormatting sqref="A668">
    <cfRule type="cellIs" dxfId="945" priority="955" operator="equal">
      <formula>"Wydatki bieżące"</formula>
    </cfRule>
  </conditionalFormatting>
  <conditionalFormatting sqref="B668">
    <cfRule type="cellIs" dxfId="944" priority="953" operator="equal">
      <formula>"ogółem"</formula>
    </cfRule>
    <cfRule type="cellIs" dxfId="943" priority="954" operator="equal">
      <formula>"ogółem"</formula>
    </cfRule>
  </conditionalFormatting>
  <conditionalFormatting sqref="A668">
    <cfRule type="cellIs" dxfId="942" priority="952" operator="equal">
      <formula>"Wydatki bieżące"</formula>
    </cfRule>
  </conditionalFormatting>
  <conditionalFormatting sqref="B668">
    <cfRule type="cellIs" dxfId="941" priority="950" operator="equal">
      <formula>"ogółem"</formula>
    </cfRule>
    <cfRule type="cellIs" dxfId="940" priority="951" operator="equal">
      <formula>"ogółem"</formula>
    </cfRule>
  </conditionalFormatting>
  <conditionalFormatting sqref="B761">
    <cfRule type="cellIs" dxfId="939" priority="949" operator="equal">
      <formula>"ogółem"</formula>
    </cfRule>
  </conditionalFormatting>
  <conditionalFormatting sqref="A761">
    <cfRule type="cellIs" dxfId="938" priority="948" operator="equal">
      <formula>"Wydatki bieżące"</formula>
    </cfRule>
  </conditionalFormatting>
  <conditionalFormatting sqref="B761">
    <cfRule type="cellIs" dxfId="937" priority="947" operator="equal">
      <formula>"ogółem"</formula>
    </cfRule>
  </conditionalFormatting>
  <conditionalFormatting sqref="A761">
    <cfRule type="cellIs" dxfId="936" priority="946" operator="equal">
      <formula>"Wydatki bieżące"</formula>
    </cfRule>
  </conditionalFormatting>
  <conditionalFormatting sqref="B761">
    <cfRule type="cellIs" dxfId="935" priority="944" operator="equal">
      <formula>"ogółem"</formula>
    </cfRule>
    <cfRule type="cellIs" dxfId="934" priority="945" operator="equal">
      <formula>"ogółem"</formula>
    </cfRule>
  </conditionalFormatting>
  <conditionalFormatting sqref="A761">
    <cfRule type="cellIs" dxfId="933" priority="943" operator="equal">
      <formula>"Wydatki bieżące"</formula>
    </cfRule>
  </conditionalFormatting>
  <conditionalFormatting sqref="B761">
    <cfRule type="cellIs" dxfId="932" priority="941" operator="equal">
      <formula>"ogółem"</formula>
    </cfRule>
    <cfRule type="cellIs" dxfId="931" priority="942" operator="equal">
      <formula>"ogółem"</formula>
    </cfRule>
  </conditionalFormatting>
  <conditionalFormatting sqref="B764">
    <cfRule type="cellIs" dxfId="930" priority="940" operator="equal">
      <formula>"ogółem"</formula>
    </cfRule>
  </conditionalFormatting>
  <conditionalFormatting sqref="B764">
    <cfRule type="cellIs" dxfId="929" priority="939" operator="equal">
      <formula>"ogółem"</formula>
    </cfRule>
  </conditionalFormatting>
  <conditionalFormatting sqref="B764">
    <cfRule type="cellIs" dxfId="928" priority="937" operator="equal">
      <formula>"ogółem"</formula>
    </cfRule>
    <cfRule type="cellIs" dxfId="927" priority="938" operator="equal">
      <formula>"ogółem"</formula>
    </cfRule>
  </conditionalFormatting>
  <conditionalFormatting sqref="B764">
    <cfRule type="cellIs" dxfId="926" priority="935" operator="equal">
      <formula>"ogółem"</formula>
    </cfRule>
    <cfRule type="cellIs" dxfId="925" priority="936" operator="equal">
      <formula>"ogółem"</formula>
    </cfRule>
  </conditionalFormatting>
  <conditionalFormatting sqref="A764">
    <cfRule type="cellIs" dxfId="924" priority="934" operator="equal">
      <formula>"Wydatki bieżące"</formula>
    </cfRule>
  </conditionalFormatting>
  <conditionalFormatting sqref="A764">
    <cfRule type="cellIs" dxfId="923" priority="933" operator="equal">
      <formula>"Wydatki bieżące"</formula>
    </cfRule>
  </conditionalFormatting>
  <conditionalFormatting sqref="A764">
    <cfRule type="cellIs" dxfId="922" priority="932" operator="equal">
      <formula>"Wydatki bieżące"</formula>
    </cfRule>
  </conditionalFormatting>
  <conditionalFormatting sqref="B765">
    <cfRule type="cellIs" dxfId="921" priority="931" operator="equal">
      <formula>"ogółem"</formula>
    </cfRule>
  </conditionalFormatting>
  <conditionalFormatting sqref="A765">
    <cfRule type="cellIs" dxfId="920" priority="930" operator="equal">
      <formula>"Wydatki bieżące"</formula>
    </cfRule>
  </conditionalFormatting>
  <conditionalFormatting sqref="B765">
    <cfRule type="cellIs" dxfId="919" priority="929" operator="equal">
      <formula>"ogółem"</formula>
    </cfRule>
  </conditionalFormatting>
  <conditionalFormatting sqref="A765">
    <cfRule type="cellIs" dxfId="918" priority="928" operator="equal">
      <formula>"Wydatki bieżące"</formula>
    </cfRule>
  </conditionalFormatting>
  <conditionalFormatting sqref="B765">
    <cfRule type="cellIs" dxfId="917" priority="926" operator="equal">
      <formula>"ogółem"</formula>
    </cfRule>
    <cfRule type="cellIs" dxfId="916" priority="927" operator="equal">
      <formula>"ogółem"</formula>
    </cfRule>
  </conditionalFormatting>
  <conditionalFormatting sqref="A765">
    <cfRule type="cellIs" dxfId="915" priority="925" operator="equal">
      <formula>"Wydatki bieżące"</formula>
    </cfRule>
  </conditionalFormatting>
  <conditionalFormatting sqref="B765">
    <cfRule type="cellIs" dxfId="914" priority="923" operator="equal">
      <formula>"ogółem"</formula>
    </cfRule>
    <cfRule type="cellIs" dxfId="913" priority="924" operator="equal">
      <formula>"ogółem"</formula>
    </cfRule>
  </conditionalFormatting>
  <conditionalFormatting sqref="B766">
    <cfRule type="cellIs" dxfId="912" priority="922" operator="equal">
      <formula>"ogółem"</formula>
    </cfRule>
  </conditionalFormatting>
  <conditionalFormatting sqref="A766">
    <cfRule type="cellIs" dxfId="911" priority="921" operator="equal">
      <formula>"Wydatki bieżące"</formula>
    </cfRule>
  </conditionalFormatting>
  <conditionalFormatting sqref="B766">
    <cfRule type="cellIs" dxfId="910" priority="920" operator="equal">
      <formula>"ogółem"</formula>
    </cfRule>
  </conditionalFormatting>
  <conditionalFormatting sqref="A766">
    <cfRule type="cellIs" dxfId="909" priority="919" operator="equal">
      <formula>"Wydatki bieżące"</formula>
    </cfRule>
  </conditionalFormatting>
  <conditionalFormatting sqref="B766">
    <cfRule type="cellIs" dxfId="908" priority="917" operator="equal">
      <formula>"ogółem"</formula>
    </cfRule>
    <cfRule type="cellIs" dxfId="907" priority="918" operator="equal">
      <formula>"ogółem"</formula>
    </cfRule>
  </conditionalFormatting>
  <conditionalFormatting sqref="A766">
    <cfRule type="cellIs" dxfId="906" priority="916" operator="equal">
      <formula>"Wydatki bieżące"</formula>
    </cfRule>
  </conditionalFormatting>
  <conditionalFormatting sqref="B766">
    <cfRule type="cellIs" dxfId="905" priority="914" operator="equal">
      <formula>"ogółem"</formula>
    </cfRule>
    <cfRule type="cellIs" dxfId="904" priority="915" operator="equal">
      <formula>"ogółem"</formula>
    </cfRule>
  </conditionalFormatting>
  <conditionalFormatting sqref="B774">
    <cfRule type="cellIs" dxfId="903" priority="913" operator="equal">
      <formula>"ogółem"</formula>
    </cfRule>
  </conditionalFormatting>
  <conditionalFormatting sqref="A774">
    <cfRule type="cellIs" dxfId="902" priority="912" operator="equal">
      <formula>"Wydatki bieżące"</formula>
    </cfRule>
  </conditionalFormatting>
  <conditionalFormatting sqref="B774">
    <cfRule type="cellIs" dxfId="901" priority="911" operator="equal">
      <formula>"ogółem"</formula>
    </cfRule>
  </conditionalFormatting>
  <conditionalFormatting sqref="A774">
    <cfRule type="cellIs" dxfId="900" priority="910" operator="equal">
      <formula>"Wydatki bieżące"</formula>
    </cfRule>
  </conditionalFormatting>
  <conditionalFormatting sqref="B774">
    <cfRule type="cellIs" dxfId="899" priority="908" operator="equal">
      <formula>"ogółem"</formula>
    </cfRule>
    <cfRule type="cellIs" dxfId="898" priority="909" operator="equal">
      <formula>"ogółem"</formula>
    </cfRule>
  </conditionalFormatting>
  <conditionalFormatting sqref="A774">
    <cfRule type="cellIs" dxfId="897" priority="907" operator="equal">
      <formula>"Wydatki bieżące"</formula>
    </cfRule>
  </conditionalFormatting>
  <conditionalFormatting sqref="B774">
    <cfRule type="cellIs" dxfId="896" priority="905" operator="equal">
      <formula>"ogółem"</formula>
    </cfRule>
    <cfRule type="cellIs" dxfId="895" priority="906" operator="equal">
      <formula>"ogółem"</formula>
    </cfRule>
  </conditionalFormatting>
  <conditionalFormatting sqref="B776">
    <cfRule type="cellIs" dxfId="894" priority="904" operator="equal">
      <formula>"ogółem"</formula>
    </cfRule>
  </conditionalFormatting>
  <conditionalFormatting sqref="B776">
    <cfRule type="cellIs" dxfId="893" priority="903" operator="equal">
      <formula>"ogółem"</formula>
    </cfRule>
  </conditionalFormatting>
  <conditionalFormatting sqref="B776">
    <cfRule type="cellIs" dxfId="892" priority="901" operator="equal">
      <formula>"ogółem"</formula>
    </cfRule>
    <cfRule type="cellIs" dxfId="891" priority="902" operator="equal">
      <formula>"ogółem"</formula>
    </cfRule>
  </conditionalFormatting>
  <conditionalFormatting sqref="B776">
    <cfRule type="cellIs" dxfId="890" priority="899" operator="equal">
      <formula>"ogółem"</formula>
    </cfRule>
    <cfRule type="cellIs" dxfId="889" priority="900" operator="equal">
      <formula>"ogółem"</formula>
    </cfRule>
  </conditionalFormatting>
  <conditionalFormatting sqref="A776">
    <cfRule type="cellIs" dxfId="888" priority="898" operator="equal">
      <formula>"Wydatki bieżące"</formula>
    </cfRule>
  </conditionalFormatting>
  <conditionalFormatting sqref="A776">
    <cfRule type="cellIs" dxfId="887" priority="897" operator="equal">
      <formula>"Wydatki bieżące"</formula>
    </cfRule>
  </conditionalFormatting>
  <conditionalFormatting sqref="A776">
    <cfRule type="cellIs" dxfId="886" priority="896" operator="equal">
      <formula>"Wydatki bieżące"</formula>
    </cfRule>
  </conditionalFormatting>
  <conditionalFormatting sqref="B777">
    <cfRule type="cellIs" dxfId="885" priority="895" operator="equal">
      <formula>"ogółem"</formula>
    </cfRule>
  </conditionalFormatting>
  <conditionalFormatting sqref="A777">
    <cfRule type="cellIs" dxfId="884" priority="894" operator="equal">
      <formula>"Wydatki bieżące"</formula>
    </cfRule>
  </conditionalFormatting>
  <conditionalFormatting sqref="B777">
    <cfRule type="cellIs" dxfId="883" priority="893" operator="equal">
      <formula>"ogółem"</formula>
    </cfRule>
  </conditionalFormatting>
  <conditionalFormatting sqref="A777">
    <cfRule type="cellIs" dxfId="882" priority="892" operator="equal">
      <formula>"Wydatki bieżące"</formula>
    </cfRule>
  </conditionalFormatting>
  <conditionalFormatting sqref="B777">
    <cfRule type="cellIs" dxfId="881" priority="890" operator="equal">
      <formula>"ogółem"</formula>
    </cfRule>
    <cfRule type="cellIs" dxfId="880" priority="891" operator="equal">
      <formula>"ogółem"</formula>
    </cfRule>
  </conditionalFormatting>
  <conditionalFormatting sqref="A777">
    <cfRule type="cellIs" dxfId="879" priority="889" operator="equal">
      <formula>"Wydatki bieżące"</formula>
    </cfRule>
  </conditionalFormatting>
  <conditionalFormatting sqref="B777">
    <cfRule type="cellIs" dxfId="878" priority="887" operator="equal">
      <formula>"ogółem"</formula>
    </cfRule>
    <cfRule type="cellIs" dxfId="877" priority="888" operator="equal">
      <formula>"ogółem"</formula>
    </cfRule>
  </conditionalFormatting>
  <conditionalFormatting sqref="B784">
    <cfRule type="cellIs" dxfId="876" priority="886" operator="equal">
      <formula>"ogółem"</formula>
    </cfRule>
  </conditionalFormatting>
  <conditionalFormatting sqref="A784">
    <cfRule type="cellIs" dxfId="875" priority="885" operator="equal">
      <formula>"Wydatki bieżące"</formula>
    </cfRule>
  </conditionalFormatting>
  <conditionalFormatting sqref="B784">
    <cfRule type="cellIs" dxfId="874" priority="884" operator="equal">
      <formula>"ogółem"</formula>
    </cfRule>
  </conditionalFormatting>
  <conditionalFormatting sqref="A784">
    <cfRule type="cellIs" dxfId="873" priority="883" operator="equal">
      <formula>"Wydatki bieżące"</formula>
    </cfRule>
  </conditionalFormatting>
  <conditionalFormatting sqref="B784">
    <cfRule type="cellIs" dxfId="872" priority="881" operator="equal">
      <formula>"ogółem"</formula>
    </cfRule>
    <cfRule type="cellIs" dxfId="871" priority="882" operator="equal">
      <formula>"ogółem"</formula>
    </cfRule>
  </conditionalFormatting>
  <conditionalFormatting sqref="A784">
    <cfRule type="cellIs" dxfId="870" priority="880" operator="equal">
      <formula>"Wydatki bieżące"</formula>
    </cfRule>
  </conditionalFormatting>
  <conditionalFormatting sqref="B784">
    <cfRule type="cellIs" dxfId="869" priority="878" operator="equal">
      <formula>"ogółem"</formula>
    </cfRule>
    <cfRule type="cellIs" dxfId="868" priority="879" operator="equal">
      <formula>"ogółem"</formula>
    </cfRule>
  </conditionalFormatting>
  <conditionalFormatting sqref="B786">
    <cfRule type="cellIs" dxfId="867" priority="877" operator="equal">
      <formula>"ogółem"</formula>
    </cfRule>
  </conditionalFormatting>
  <conditionalFormatting sqref="B786">
    <cfRule type="cellIs" dxfId="866" priority="876" operator="equal">
      <formula>"ogółem"</formula>
    </cfRule>
  </conditionalFormatting>
  <conditionalFormatting sqref="B786">
    <cfRule type="cellIs" dxfId="865" priority="874" operator="equal">
      <formula>"ogółem"</formula>
    </cfRule>
    <cfRule type="cellIs" dxfId="864" priority="875" operator="equal">
      <formula>"ogółem"</formula>
    </cfRule>
  </conditionalFormatting>
  <conditionalFormatting sqref="B786">
    <cfRule type="cellIs" dxfId="863" priority="872" operator="equal">
      <formula>"ogółem"</formula>
    </cfRule>
    <cfRule type="cellIs" dxfId="862" priority="873" operator="equal">
      <formula>"ogółem"</formula>
    </cfRule>
  </conditionalFormatting>
  <conditionalFormatting sqref="A786">
    <cfRule type="cellIs" dxfId="861" priority="871" operator="equal">
      <formula>"Wydatki bieżące"</formula>
    </cfRule>
  </conditionalFormatting>
  <conditionalFormatting sqref="A786">
    <cfRule type="cellIs" dxfId="860" priority="870" operator="equal">
      <formula>"Wydatki bieżące"</formula>
    </cfRule>
  </conditionalFormatting>
  <conditionalFormatting sqref="A786">
    <cfRule type="cellIs" dxfId="859" priority="869" operator="equal">
      <formula>"Wydatki bieżące"</formula>
    </cfRule>
  </conditionalFormatting>
  <conditionalFormatting sqref="B788">
    <cfRule type="cellIs" dxfId="858" priority="868" operator="equal">
      <formula>"ogółem"</formula>
    </cfRule>
  </conditionalFormatting>
  <conditionalFormatting sqref="A788">
    <cfRule type="cellIs" dxfId="857" priority="867" operator="equal">
      <formula>"Wydatki bieżące"</formula>
    </cfRule>
  </conditionalFormatting>
  <conditionalFormatting sqref="B788">
    <cfRule type="cellIs" dxfId="856" priority="866" operator="equal">
      <formula>"ogółem"</formula>
    </cfRule>
  </conditionalFormatting>
  <conditionalFormatting sqref="A788">
    <cfRule type="cellIs" dxfId="855" priority="865" operator="equal">
      <formula>"Wydatki bieżące"</formula>
    </cfRule>
  </conditionalFormatting>
  <conditionalFormatting sqref="B788">
    <cfRule type="cellIs" dxfId="854" priority="863" operator="equal">
      <formula>"ogółem"</formula>
    </cfRule>
    <cfRule type="cellIs" dxfId="853" priority="864" operator="equal">
      <formula>"ogółem"</formula>
    </cfRule>
  </conditionalFormatting>
  <conditionalFormatting sqref="A788">
    <cfRule type="cellIs" dxfId="852" priority="862" operator="equal">
      <formula>"Wydatki bieżące"</formula>
    </cfRule>
  </conditionalFormatting>
  <conditionalFormatting sqref="B788">
    <cfRule type="cellIs" dxfId="851" priority="860" operator="equal">
      <formula>"ogółem"</formula>
    </cfRule>
    <cfRule type="cellIs" dxfId="850" priority="861" operator="equal">
      <formula>"ogółem"</formula>
    </cfRule>
  </conditionalFormatting>
  <conditionalFormatting sqref="B787">
    <cfRule type="cellIs" dxfId="849" priority="859" operator="equal">
      <formula>"ogółem"</formula>
    </cfRule>
  </conditionalFormatting>
  <conditionalFormatting sqref="A787">
    <cfRule type="cellIs" dxfId="848" priority="858" operator="equal">
      <formula>"Wydatki bieżące"</formula>
    </cfRule>
  </conditionalFormatting>
  <conditionalFormatting sqref="B787">
    <cfRule type="cellIs" dxfId="847" priority="857" operator="equal">
      <formula>"ogółem"</formula>
    </cfRule>
  </conditionalFormatting>
  <conditionalFormatting sqref="A787">
    <cfRule type="cellIs" dxfId="846" priority="856" operator="equal">
      <formula>"Wydatki bieżące"</formula>
    </cfRule>
  </conditionalFormatting>
  <conditionalFormatting sqref="B787">
    <cfRule type="cellIs" dxfId="845" priority="854" operator="equal">
      <formula>"ogółem"</formula>
    </cfRule>
    <cfRule type="cellIs" dxfId="844" priority="855" operator="equal">
      <formula>"ogółem"</formula>
    </cfRule>
  </conditionalFormatting>
  <conditionalFormatting sqref="A787">
    <cfRule type="cellIs" dxfId="843" priority="853" operator="equal">
      <formula>"Wydatki bieżące"</formula>
    </cfRule>
  </conditionalFormatting>
  <conditionalFormatting sqref="B787">
    <cfRule type="cellIs" dxfId="842" priority="851" operator="equal">
      <formula>"ogółem"</formula>
    </cfRule>
    <cfRule type="cellIs" dxfId="841" priority="852" operator="equal">
      <formula>"ogółem"</formula>
    </cfRule>
  </conditionalFormatting>
  <conditionalFormatting sqref="B796">
    <cfRule type="cellIs" dxfId="840" priority="850" operator="equal">
      <formula>"ogółem"</formula>
    </cfRule>
  </conditionalFormatting>
  <conditionalFormatting sqref="A796">
    <cfRule type="cellIs" dxfId="839" priority="849" operator="equal">
      <formula>"Wydatki bieżące"</formula>
    </cfRule>
  </conditionalFormatting>
  <conditionalFormatting sqref="B796">
    <cfRule type="cellIs" dxfId="838" priority="848" operator="equal">
      <formula>"ogółem"</formula>
    </cfRule>
  </conditionalFormatting>
  <conditionalFormatting sqref="A796">
    <cfRule type="cellIs" dxfId="837" priority="847" operator="equal">
      <formula>"Wydatki bieżące"</formula>
    </cfRule>
  </conditionalFormatting>
  <conditionalFormatting sqref="B796">
    <cfRule type="cellIs" dxfId="836" priority="845" operator="equal">
      <formula>"ogółem"</formula>
    </cfRule>
    <cfRule type="cellIs" dxfId="835" priority="846" operator="equal">
      <formula>"ogółem"</formula>
    </cfRule>
  </conditionalFormatting>
  <conditionalFormatting sqref="A796">
    <cfRule type="cellIs" dxfId="834" priority="844" operator="equal">
      <formula>"Wydatki bieżące"</formula>
    </cfRule>
  </conditionalFormatting>
  <conditionalFormatting sqref="B796">
    <cfRule type="cellIs" dxfId="833" priority="842" operator="equal">
      <formula>"ogółem"</formula>
    </cfRule>
    <cfRule type="cellIs" dxfId="832" priority="843" operator="equal">
      <formula>"ogółem"</formula>
    </cfRule>
  </conditionalFormatting>
  <conditionalFormatting sqref="B799">
    <cfRule type="cellIs" dxfId="831" priority="841" operator="equal">
      <formula>"ogółem"</formula>
    </cfRule>
  </conditionalFormatting>
  <conditionalFormatting sqref="B799">
    <cfRule type="cellIs" dxfId="830" priority="840" operator="equal">
      <formula>"ogółem"</formula>
    </cfRule>
  </conditionalFormatting>
  <conditionalFormatting sqref="B799">
    <cfRule type="cellIs" dxfId="829" priority="838" operator="equal">
      <formula>"ogółem"</formula>
    </cfRule>
    <cfRule type="cellIs" dxfId="828" priority="839" operator="equal">
      <formula>"ogółem"</formula>
    </cfRule>
  </conditionalFormatting>
  <conditionalFormatting sqref="B799">
    <cfRule type="cellIs" dxfId="827" priority="836" operator="equal">
      <formula>"ogółem"</formula>
    </cfRule>
    <cfRule type="cellIs" dxfId="826" priority="837" operator="equal">
      <formula>"ogółem"</formula>
    </cfRule>
  </conditionalFormatting>
  <conditionalFormatting sqref="A799">
    <cfRule type="cellIs" dxfId="825" priority="835" operator="equal">
      <formula>"Wydatki bieżące"</formula>
    </cfRule>
  </conditionalFormatting>
  <conditionalFormatting sqref="A799">
    <cfRule type="cellIs" dxfId="824" priority="834" operator="equal">
      <formula>"Wydatki bieżące"</formula>
    </cfRule>
  </conditionalFormatting>
  <conditionalFormatting sqref="A799">
    <cfRule type="cellIs" dxfId="823" priority="833" operator="equal">
      <formula>"Wydatki bieżące"</formula>
    </cfRule>
  </conditionalFormatting>
  <conditionalFormatting sqref="B801">
    <cfRule type="cellIs" dxfId="822" priority="832" operator="equal">
      <formula>"ogółem"</formula>
    </cfRule>
  </conditionalFormatting>
  <conditionalFormatting sqref="A801">
    <cfRule type="cellIs" dxfId="821" priority="831" operator="equal">
      <formula>"Wydatki bieżące"</formula>
    </cfRule>
  </conditionalFormatting>
  <conditionalFormatting sqref="B801">
    <cfRule type="cellIs" dxfId="820" priority="830" operator="equal">
      <formula>"ogółem"</formula>
    </cfRule>
  </conditionalFormatting>
  <conditionalFormatting sqref="A801">
    <cfRule type="cellIs" dxfId="819" priority="829" operator="equal">
      <formula>"Wydatki bieżące"</formula>
    </cfRule>
  </conditionalFormatting>
  <conditionalFormatting sqref="B801">
    <cfRule type="cellIs" dxfId="818" priority="827" operator="equal">
      <formula>"ogółem"</formula>
    </cfRule>
    <cfRule type="cellIs" dxfId="817" priority="828" operator="equal">
      <formula>"ogółem"</formula>
    </cfRule>
  </conditionalFormatting>
  <conditionalFormatting sqref="A801">
    <cfRule type="cellIs" dxfId="816" priority="826" operator="equal">
      <formula>"Wydatki bieżące"</formula>
    </cfRule>
  </conditionalFormatting>
  <conditionalFormatting sqref="B801">
    <cfRule type="cellIs" dxfId="815" priority="824" operator="equal">
      <formula>"ogółem"</formula>
    </cfRule>
    <cfRule type="cellIs" dxfId="814" priority="825" operator="equal">
      <formula>"ogółem"</formula>
    </cfRule>
  </conditionalFormatting>
  <conditionalFormatting sqref="B1598">
    <cfRule type="cellIs" dxfId="813" priority="823" operator="equal">
      <formula>"ogółem"</formula>
    </cfRule>
  </conditionalFormatting>
  <conditionalFormatting sqref="A1598">
    <cfRule type="cellIs" dxfId="812" priority="822" operator="equal">
      <formula>"Wydatki bieżące"</formula>
    </cfRule>
  </conditionalFormatting>
  <conditionalFormatting sqref="B1598">
    <cfRule type="cellIs" dxfId="811" priority="821" operator="equal">
      <formula>"ogółem"</formula>
    </cfRule>
  </conditionalFormatting>
  <conditionalFormatting sqref="A1598">
    <cfRule type="cellIs" dxfId="810" priority="820" operator="equal">
      <formula>"Wydatki bieżące"</formula>
    </cfRule>
  </conditionalFormatting>
  <conditionalFormatting sqref="B1598">
    <cfRule type="cellIs" dxfId="809" priority="818" operator="equal">
      <formula>"ogółem"</formula>
    </cfRule>
    <cfRule type="cellIs" dxfId="808" priority="819" operator="equal">
      <formula>"ogółem"</formula>
    </cfRule>
  </conditionalFormatting>
  <conditionalFormatting sqref="A1598">
    <cfRule type="cellIs" dxfId="807" priority="817" operator="equal">
      <formula>"Wydatki bieżące"</formula>
    </cfRule>
  </conditionalFormatting>
  <conditionalFormatting sqref="B1598">
    <cfRule type="cellIs" dxfId="806" priority="815" operator="equal">
      <formula>"ogółem"</formula>
    </cfRule>
    <cfRule type="cellIs" dxfId="805" priority="816" operator="equal">
      <formula>"ogółem"</formula>
    </cfRule>
  </conditionalFormatting>
  <conditionalFormatting sqref="A1503">
    <cfRule type="cellIs" dxfId="804" priority="814" operator="equal">
      <formula>"Wydatki bieżące"</formula>
    </cfRule>
  </conditionalFormatting>
  <conditionalFormatting sqref="A1503">
    <cfRule type="cellIs" dxfId="803" priority="813" operator="equal">
      <formula>"Wydatki bieżące"</formula>
    </cfRule>
  </conditionalFormatting>
  <conditionalFormatting sqref="A1503">
    <cfRule type="cellIs" dxfId="802" priority="812" operator="equal">
      <formula>"Wydatki bieżące"</formula>
    </cfRule>
  </conditionalFormatting>
  <conditionalFormatting sqref="B1505">
    <cfRule type="cellIs" dxfId="801" priority="811" operator="equal">
      <formula>"ogółem"</formula>
    </cfRule>
  </conditionalFormatting>
  <conditionalFormatting sqref="B1505">
    <cfRule type="cellIs" dxfId="800" priority="810" operator="equal">
      <formula>"ogółem"</formula>
    </cfRule>
  </conditionalFormatting>
  <conditionalFormatting sqref="B1505">
    <cfRule type="cellIs" dxfId="799" priority="808" operator="equal">
      <formula>"ogółem"</formula>
    </cfRule>
    <cfRule type="cellIs" dxfId="798" priority="809" operator="equal">
      <formula>"ogółem"</formula>
    </cfRule>
  </conditionalFormatting>
  <conditionalFormatting sqref="B1505">
    <cfRule type="cellIs" dxfId="797" priority="806" operator="equal">
      <formula>"ogółem"</formula>
    </cfRule>
    <cfRule type="cellIs" dxfId="796" priority="807" operator="equal">
      <formula>"ogółem"</formula>
    </cfRule>
  </conditionalFormatting>
  <conditionalFormatting sqref="A1505">
    <cfRule type="cellIs" dxfId="795" priority="805" operator="equal">
      <formula>"Wydatki bieżące"</formula>
    </cfRule>
  </conditionalFormatting>
  <conditionalFormatting sqref="A1505">
    <cfRule type="cellIs" dxfId="794" priority="804" operator="equal">
      <formula>"Wydatki bieżące"</formula>
    </cfRule>
  </conditionalFormatting>
  <conditionalFormatting sqref="A1505">
    <cfRule type="cellIs" dxfId="793" priority="803" operator="equal">
      <formula>"Wydatki bieżące"</formula>
    </cfRule>
  </conditionalFormatting>
  <conditionalFormatting sqref="B1144">
    <cfRule type="cellIs" dxfId="792" priority="802" operator="equal">
      <formula>"ogółem"</formula>
    </cfRule>
  </conditionalFormatting>
  <conditionalFormatting sqref="A1144">
    <cfRule type="cellIs" dxfId="791" priority="801" operator="equal">
      <formula>"Wydatki bieżące"</formula>
    </cfRule>
  </conditionalFormatting>
  <conditionalFormatting sqref="B1144">
    <cfRule type="cellIs" dxfId="790" priority="800" operator="equal">
      <formula>"ogółem"</formula>
    </cfRule>
  </conditionalFormatting>
  <conditionalFormatting sqref="A1144">
    <cfRule type="cellIs" dxfId="789" priority="799" operator="equal">
      <formula>"Wydatki bieżące"</formula>
    </cfRule>
  </conditionalFormatting>
  <conditionalFormatting sqref="B1144">
    <cfRule type="cellIs" dxfId="788" priority="797" operator="equal">
      <formula>"ogółem"</formula>
    </cfRule>
    <cfRule type="cellIs" dxfId="787" priority="798" operator="equal">
      <formula>"ogółem"</formula>
    </cfRule>
  </conditionalFormatting>
  <conditionalFormatting sqref="A1144">
    <cfRule type="cellIs" dxfId="786" priority="796" operator="equal">
      <formula>"Wydatki bieżące"</formula>
    </cfRule>
  </conditionalFormatting>
  <conditionalFormatting sqref="B1144">
    <cfRule type="cellIs" dxfId="785" priority="794" operator="equal">
      <formula>"ogółem"</formula>
    </cfRule>
    <cfRule type="cellIs" dxfId="784" priority="795" operator="equal">
      <formula>"ogółem"</formula>
    </cfRule>
  </conditionalFormatting>
  <conditionalFormatting sqref="B1154:B1155">
    <cfRule type="cellIs" dxfId="783" priority="793" operator="equal">
      <formula>"ogółem"</formula>
    </cfRule>
  </conditionalFormatting>
  <conditionalFormatting sqref="A1154:A1155">
    <cfRule type="cellIs" dxfId="782" priority="792" operator="equal">
      <formula>"Wydatki bieżące"</formula>
    </cfRule>
  </conditionalFormatting>
  <conditionalFormatting sqref="B1154:B1155">
    <cfRule type="cellIs" dxfId="781" priority="791" operator="equal">
      <formula>"ogółem"</formula>
    </cfRule>
  </conditionalFormatting>
  <conditionalFormatting sqref="A1154:A1155">
    <cfRule type="cellIs" dxfId="780" priority="790" operator="equal">
      <formula>"Wydatki bieżące"</formula>
    </cfRule>
  </conditionalFormatting>
  <conditionalFormatting sqref="B1154:B1155">
    <cfRule type="cellIs" dxfId="779" priority="788" operator="equal">
      <formula>"ogółem"</formula>
    </cfRule>
    <cfRule type="cellIs" dxfId="778" priority="789" operator="equal">
      <formula>"ogółem"</formula>
    </cfRule>
  </conditionalFormatting>
  <conditionalFormatting sqref="A1154:A1155">
    <cfRule type="cellIs" dxfId="777" priority="787" operator="equal">
      <formula>"Wydatki bieżące"</formula>
    </cfRule>
  </conditionalFormatting>
  <conditionalFormatting sqref="B1154:B1155">
    <cfRule type="cellIs" dxfId="776" priority="785" operator="equal">
      <formula>"ogółem"</formula>
    </cfRule>
    <cfRule type="cellIs" dxfId="775" priority="786" operator="equal">
      <formula>"ogółem"</formula>
    </cfRule>
  </conditionalFormatting>
  <conditionalFormatting sqref="B1158">
    <cfRule type="cellIs" dxfId="774" priority="784" operator="equal">
      <formula>"ogółem"</formula>
    </cfRule>
  </conditionalFormatting>
  <conditionalFormatting sqref="A1158">
    <cfRule type="cellIs" dxfId="773" priority="783" operator="equal">
      <formula>"Wydatki bieżące"</formula>
    </cfRule>
  </conditionalFormatting>
  <conditionalFormatting sqref="B1158">
    <cfRule type="cellIs" dxfId="772" priority="782" operator="equal">
      <formula>"ogółem"</formula>
    </cfRule>
  </conditionalFormatting>
  <conditionalFormatting sqref="A1158">
    <cfRule type="cellIs" dxfId="771" priority="781" operator="equal">
      <formula>"Wydatki bieżące"</formula>
    </cfRule>
  </conditionalFormatting>
  <conditionalFormatting sqref="B1158">
    <cfRule type="cellIs" dxfId="770" priority="779" operator="equal">
      <formula>"ogółem"</formula>
    </cfRule>
    <cfRule type="cellIs" dxfId="769" priority="780" operator="equal">
      <formula>"ogółem"</formula>
    </cfRule>
  </conditionalFormatting>
  <conditionalFormatting sqref="A1158">
    <cfRule type="cellIs" dxfId="768" priority="778" operator="equal">
      <formula>"Wydatki bieżące"</formula>
    </cfRule>
  </conditionalFormatting>
  <conditionalFormatting sqref="B1158">
    <cfRule type="cellIs" dxfId="767" priority="776" operator="equal">
      <formula>"ogółem"</formula>
    </cfRule>
    <cfRule type="cellIs" dxfId="766" priority="777" operator="equal">
      <formula>"ogółem"</formula>
    </cfRule>
  </conditionalFormatting>
  <conditionalFormatting sqref="B1168">
    <cfRule type="cellIs" dxfId="765" priority="775" operator="equal">
      <formula>"ogółem"</formula>
    </cfRule>
  </conditionalFormatting>
  <conditionalFormatting sqref="A1168">
    <cfRule type="cellIs" dxfId="764" priority="774" operator="equal">
      <formula>"Wydatki bieżące"</formula>
    </cfRule>
  </conditionalFormatting>
  <conditionalFormatting sqref="B1168">
    <cfRule type="cellIs" dxfId="763" priority="773" operator="equal">
      <formula>"ogółem"</formula>
    </cfRule>
  </conditionalFormatting>
  <conditionalFormatting sqref="A1168">
    <cfRule type="cellIs" dxfId="762" priority="772" operator="equal">
      <formula>"Wydatki bieżące"</formula>
    </cfRule>
  </conditionalFormatting>
  <conditionalFormatting sqref="B1168">
    <cfRule type="cellIs" dxfId="761" priority="770" operator="equal">
      <formula>"ogółem"</formula>
    </cfRule>
    <cfRule type="cellIs" dxfId="760" priority="771" operator="equal">
      <formula>"ogółem"</formula>
    </cfRule>
  </conditionalFormatting>
  <conditionalFormatting sqref="A1168">
    <cfRule type="cellIs" dxfId="759" priority="769" operator="equal">
      <formula>"Wydatki bieżące"</formula>
    </cfRule>
  </conditionalFormatting>
  <conditionalFormatting sqref="B1168">
    <cfRule type="cellIs" dxfId="758" priority="767" operator="equal">
      <formula>"ogółem"</formula>
    </cfRule>
    <cfRule type="cellIs" dxfId="757" priority="768" operator="equal">
      <formula>"ogółem"</formula>
    </cfRule>
  </conditionalFormatting>
  <conditionalFormatting sqref="B1178">
    <cfRule type="cellIs" dxfId="756" priority="766" operator="equal">
      <formula>"ogółem"</formula>
    </cfRule>
  </conditionalFormatting>
  <conditionalFormatting sqref="A1178">
    <cfRule type="cellIs" dxfId="755" priority="765" operator="equal">
      <formula>"Wydatki bieżące"</formula>
    </cfRule>
  </conditionalFormatting>
  <conditionalFormatting sqref="B1178">
    <cfRule type="cellIs" dxfId="754" priority="764" operator="equal">
      <formula>"ogółem"</formula>
    </cfRule>
  </conditionalFormatting>
  <conditionalFormatting sqref="A1178">
    <cfRule type="cellIs" dxfId="753" priority="763" operator="equal">
      <formula>"Wydatki bieżące"</formula>
    </cfRule>
  </conditionalFormatting>
  <conditionalFormatting sqref="B1178">
    <cfRule type="cellIs" dxfId="752" priority="761" operator="equal">
      <formula>"ogółem"</formula>
    </cfRule>
    <cfRule type="cellIs" dxfId="751" priority="762" operator="equal">
      <formula>"ogółem"</formula>
    </cfRule>
  </conditionalFormatting>
  <conditionalFormatting sqref="A1178">
    <cfRule type="cellIs" dxfId="750" priority="760" operator="equal">
      <formula>"Wydatki bieżące"</formula>
    </cfRule>
  </conditionalFormatting>
  <conditionalFormatting sqref="B1178">
    <cfRule type="cellIs" dxfId="749" priority="758" operator="equal">
      <formula>"ogółem"</formula>
    </cfRule>
    <cfRule type="cellIs" dxfId="748" priority="759" operator="equal">
      <formula>"ogółem"</formula>
    </cfRule>
  </conditionalFormatting>
  <conditionalFormatting sqref="B1189">
    <cfRule type="cellIs" dxfId="747" priority="757" operator="equal">
      <formula>"ogółem"</formula>
    </cfRule>
  </conditionalFormatting>
  <conditionalFormatting sqref="A1189">
    <cfRule type="cellIs" dxfId="746" priority="756" operator="equal">
      <formula>"Wydatki bieżące"</formula>
    </cfRule>
  </conditionalFormatting>
  <conditionalFormatting sqref="B1189">
    <cfRule type="cellIs" dxfId="745" priority="755" operator="equal">
      <formula>"ogółem"</formula>
    </cfRule>
  </conditionalFormatting>
  <conditionalFormatting sqref="A1189">
    <cfRule type="cellIs" dxfId="744" priority="754" operator="equal">
      <formula>"Wydatki bieżące"</formula>
    </cfRule>
  </conditionalFormatting>
  <conditionalFormatting sqref="B1189">
    <cfRule type="cellIs" dxfId="743" priority="752" operator="equal">
      <formula>"ogółem"</formula>
    </cfRule>
    <cfRule type="cellIs" dxfId="742" priority="753" operator="equal">
      <formula>"ogółem"</formula>
    </cfRule>
  </conditionalFormatting>
  <conditionalFormatting sqref="A1189">
    <cfRule type="cellIs" dxfId="741" priority="751" operator="equal">
      <formula>"Wydatki bieżące"</formula>
    </cfRule>
  </conditionalFormatting>
  <conditionalFormatting sqref="B1189">
    <cfRule type="cellIs" dxfId="740" priority="749" operator="equal">
      <formula>"ogółem"</formula>
    </cfRule>
    <cfRule type="cellIs" dxfId="739" priority="750" operator="equal">
      <formula>"ogółem"</formula>
    </cfRule>
  </conditionalFormatting>
  <conditionalFormatting sqref="B1204">
    <cfRule type="cellIs" dxfId="738" priority="748" operator="equal">
      <formula>"ogółem"</formula>
    </cfRule>
  </conditionalFormatting>
  <conditionalFormatting sqref="A1204">
    <cfRule type="cellIs" dxfId="737" priority="747" operator="equal">
      <formula>"Wydatki bieżące"</formula>
    </cfRule>
  </conditionalFormatting>
  <conditionalFormatting sqref="B1204">
    <cfRule type="cellIs" dxfId="736" priority="746" operator="equal">
      <formula>"ogółem"</formula>
    </cfRule>
  </conditionalFormatting>
  <conditionalFormatting sqref="A1204">
    <cfRule type="cellIs" dxfId="735" priority="745" operator="equal">
      <formula>"Wydatki bieżące"</formula>
    </cfRule>
  </conditionalFormatting>
  <conditionalFormatting sqref="B1204">
    <cfRule type="cellIs" dxfId="734" priority="743" operator="equal">
      <formula>"ogółem"</formula>
    </cfRule>
    <cfRule type="cellIs" dxfId="733" priority="744" operator="equal">
      <formula>"ogółem"</formula>
    </cfRule>
  </conditionalFormatting>
  <conditionalFormatting sqref="A1204">
    <cfRule type="cellIs" dxfId="732" priority="742" operator="equal">
      <formula>"Wydatki bieżące"</formula>
    </cfRule>
  </conditionalFormatting>
  <conditionalFormatting sqref="B1204">
    <cfRule type="cellIs" dxfId="731" priority="740" operator="equal">
      <formula>"ogółem"</formula>
    </cfRule>
    <cfRule type="cellIs" dxfId="730" priority="741" operator="equal">
      <formula>"ogółem"</formula>
    </cfRule>
  </conditionalFormatting>
  <conditionalFormatting sqref="B1217">
    <cfRule type="cellIs" dxfId="729" priority="739" operator="equal">
      <formula>"ogółem"</formula>
    </cfRule>
  </conditionalFormatting>
  <conditionalFormatting sqref="A1217">
    <cfRule type="cellIs" dxfId="728" priority="738" operator="equal">
      <formula>"Wydatki bieżące"</formula>
    </cfRule>
  </conditionalFormatting>
  <conditionalFormatting sqref="B1217">
    <cfRule type="cellIs" dxfId="727" priority="737" operator="equal">
      <formula>"ogółem"</formula>
    </cfRule>
  </conditionalFormatting>
  <conditionalFormatting sqref="A1217">
    <cfRule type="cellIs" dxfId="726" priority="736" operator="equal">
      <formula>"Wydatki bieżące"</formula>
    </cfRule>
  </conditionalFormatting>
  <conditionalFormatting sqref="B1217">
    <cfRule type="cellIs" dxfId="725" priority="734" operator="equal">
      <formula>"ogółem"</formula>
    </cfRule>
    <cfRule type="cellIs" dxfId="724" priority="735" operator="equal">
      <formula>"ogółem"</formula>
    </cfRule>
  </conditionalFormatting>
  <conditionalFormatting sqref="A1217">
    <cfRule type="cellIs" dxfId="723" priority="733" operator="equal">
      <formula>"Wydatki bieżące"</formula>
    </cfRule>
  </conditionalFormatting>
  <conditionalFormatting sqref="B1217">
    <cfRule type="cellIs" dxfId="722" priority="731" operator="equal">
      <formula>"ogółem"</formula>
    </cfRule>
    <cfRule type="cellIs" dxfId="721" priority="732" operator="equal">
      <formula>"ogółem"</formula>
    </cfRule>
  </conditionalFormatting>
  <conditionalFormatting sqref="B1214">
    <cfRule type="cellIs" dxfId="720" priority="730" operator="equal">
      <formula>"ogółem"</formula>
    </cfRule>
  </conditionalFormatting>
  <conditionalFormatting sqref="A1214">
    <cfRule type="cellIs" dxfId="719" priority="729" operator="equal">
      <formula>"Wydatki bieżące"</formula>
    </cfRule>
  </conditionalFormatting>
  <conditionalFormatting sqref="B1214">
    <cfRule type="cellIs" dxfId="718" priority="728" operator="equal">
      <formula>"ogółem"</formula>
    </cfRule>
  </conditionalFormatting>
  <conditionalFormatting sqref="A1214">
    <cfRule type="cellIs" dxfId="717" priority="727" operator="equal">
      <formula>"Wydatki bieżące"</formula>
    </cfRule>
  </conditionalFormatting>
  <conditionalFormatting sqref="B1214">
    <cfRule type="cellIs" dxfId="716" priority="725" operator="equal">
      <formula>"ogółem"</formula>
    </cfRule>
    <cfRule type="cellIs" dxfId="715" priority="726" operator="equal">
      <formula>"ogółem"</formula>
    </cfRule>
  </conditionalFormatting>
  <conditionalFormatting sqref="A1214">
    <cfRule type="cellIs" dxfId="714" priority="724" operator="equal">
      <formula>"Wydatki bieżące"</formula>
    </cfRule>
  </conditionalFormatting>
  <conditionalFormatting sqref="B1214">
    <cfRule type="cellIs" dxfId="713" priority="722" operator="equal">
      <formula>"ogółem"</formula>
    </cfRule>
    <cfRule type="cellIs" dxfId="712" priority="723" operator="equal">
      <formula>"ogółem"</formula>
    </cfRule>
  </conditionalFormatting>
  <conditionalFormatting sqref="B1224">
    <cfRule type="cellIs" dxfId="711" priority="721" operator="equal">
      <formula>"ogółem"</formula>
    </cfRule>
  </conditionalFormatting>
  <conditionalFormatting sqref="A1224">
    <cfRule type="cellIs" dxfId="710" priority="720" operator="equal">
      <formula>"Wydatki bieżące"</formula>
    </cfRule>
  </conditionalFormatting>
  <conditionalFormatting sqref="B1224">
    <cfRule type="cellIs" dxfId="709" priority="719" operator="equal">
      <formula>"ogółem"</formula>
    </cfRule>
  </conditionalFormatting>
  <conditionalFormatting sqref="A1224">
    <cfRule type="cellIs" dxfId="708" priority="718" operator="equal">
      <formula>"Wydatki bieżące"</formula>
    </cfRule>
  </conditionalFormatting>
  <conditionalFormatting sqref="B1224">
    <cfRule type="cellIs" dxfId="707" priority="716" operator="equal">
      <formula>"ogółem"</formula>
    </cfRule>
    <cfRule type="cellIs" dxfId="706" priority="717" operator="equal">
      <formula>"ogółem"</formula>
    </cfRule>
  </conditionalFormatting>
  <conditionalFormatting sqref="A1224">
    <cfRule type="cellIs" dxfId="705" priority="715" operator="equal">
      <formula>"Wydatki bieżące"</formula>
    </cfRule>
  </conditionalFormatting>
  <conditionalFormatting sqref="B1224">
    <cfRule type="cellIs" dxfId="704" priority="713" operator="equal">
      <formula>"ogółem"</formula>
    </cfRule>
    <cfRule type="cellIs" dxfId="703" priority="714" operator="equal">
      <formula>"ogółem"</formula>
    </cfRule>
  </conditionalFormatting>
  <conditionalFormatting sqref="B1238">
    <cfRule type="cellIs" dxfId="702" priority="712" operator="equal">
      <formula>"ogółem"</formula>
    </cfRule>
  </conditionalFormatting>
  <conditionalFormatting sqref="A1238">
    <cfRule type="cellIs" dxfId="701" priority="711" operator="equal">
      <formula>"Wydatki bieżące"</formula>
    </cfRule>
  </conditionalFormatting>
  <conditionalFormatting sqref="B1238">
    <cfRule type="cellIs" dxfId="700" priority="710" operator="equal">
      <formula>"ogółem"</formula>
    </cfRule>
  </conditionalFormatting>
  <conditionalFormatting sqref="A1238">
    <cfRule type="cellIs" dxfId="699" priority="709" operator="equal">
      <formula>"Wydatki bieżące"</formula>
    </cfRule>
  </conditionalFormatting>
  <conditionalFormatting sqref="B1238">
    <cfRule type="cellIs" dxfId="698" priority="707" operator="equal">
      <formula>"ogółem"</formula>
    </cfRule>
    <cfRule type="cellIs" dxfId="697" priority="708" operator="equal">
      <formula>"ogółem"</formula>
    </cfRule>
  </conditionalFormatting>
  <conditionalFormatting sqref="A1238">
    <cfRule type="cellIs" dxfId="696" priority="706" operator="equal">
      <formula>"Wydatki bieżące"</formula>
    </cfRule>
  </conditionalFormatting>
  <conditionalFormatting sqref="B1238">
    <cfRule type="cellIs" dxfId="695" priority="704" operator="equal">
      <formula>"ogółem"</formula>
    </cfRule>
    <cfRule type="cellIs" dxfId="694" priority="705" operator="equal">
      <formula>"ogółem"</formula>
    </cfRule>
  </conditionalFormatting>
  <conditionalFormatting sqref="B1241">
    <cfRule type="cellIs" dxfId="693" priority="703" operator="equal">
      <formula>"ogółem"</formula>
    </cfRule>
  </conditionalFormatting>
  <conditionalFormatting sqref="A1241">
    <cfRule type="cellIs" dxfId="692" priority="702" operator="equal">
      <formula>"Wydatki bieżące"</formula>
    </cfRule>
  </conditionalFormatting>
  <conditionalFormatting sqref="B1241">
    <cfRule type="cellIs" dxfId="691" priority="701" operator="equal">
      <formula>"ogółem"</formula>
    </cfRule>
  </conditionalFormatting>
  <conditionalFormatting sqref="A1241">
    <cfRule type="cellIs" dxfId="690" priority="700" operator="equal">
      <formula>"Wydatki bieżące"</formula>
    </cfRule>
  </conditionalFormatting>
  <conditionalFormatting sqref="B1241">
    <cfRule type="cellIs" dxfId="689" priority="698" operator="equal">
      <formula>"ogółem"</formula>
    </cfRule>
    <cfRule type="cellIs" dxfId="688" priority="699" operator="equal">
      <formula>"ogółem"</formula>
    </cfRule>
  </conditionalFormatting>
  <conditionalFormatting sqref="A1241">
    <cfRule type="cellIs" dxfId="687" priority="697" operator="equal">
      <formula>"Wydatki bieżące"</formula>
    </cfRule>
  </conditionalFormatting>
  <conditionalFormatting sqref="B1241">
    <cfRule type="cellIs" dxfId="686" priority="695" operator="equal">
      <formula>"ogółem"</formula>
    </cfRule>
    <cfRule type="cellIs" dxfId="685" priority="696" operator="equal">
      <formula>"ogółem"</formula>
    </cfRule>
  </conditionalFormatting>
  <conditionalFormatting sqref="B1249">
    <cfRule type="cellIs" dxfId="684" priority="694" operator="equal">
      <formula>"ogółem"</formula>
    </cfRule>
  </conditionalFormatting>
  <conditionalFormatting sqref="A1249">
    <cfRule type="cellIs" dxfId="683" priority="693" operator="equal">
      <formula>"Wydatki bieżące"</formula>
    </cfRule>
  </conditionalFormatting>
  <conditionalFormatting sqref="B1249">
    <cfRule type="cellIs" dxfId="682" priority="692" operator="equal">
      <formula>"ogółem"</formula>
    </cfRule>
  </conditionalFormatting>
  <conditionalFormatting sqref="A1249">
    <cfRule type="cellIs" dxfId="681" priority="691" operator="equal">
      <formula>"Wydatki bieżące"</formula>
    </cfRule>
  </conditionalFormatting>
  <conditionalFormatting sqref="B1249">
    <cfRule type="cellIs" dxfId="680" priority="689" operator="equal">
      <formula>"ogółem"</formula>
    </cfRule>
    <cfRule type="cellIs" dxfId="679" priority="690" operator="equal">
      <formula>"ogółem"</formula>
    </cfRule>
  </conditionalFormatting>
  <conditionalFormatting sqref="A1249">
    <cfRule type="cellIs" dxfId="678" priority="688" operator="equal">
      <formula>"Wydatki bieżące"</formula>
    </cfRule>
  </conditionalFormatting>
  <conditionalFormatting sqref="B1249">
    <cfRule type="cellIs" dxfId="677" priority="686" operator="equal">
      <formula>"ogółem"</formula>
    </cfRule>
    <cfRule type="cellIs" dxfId="676" priority="687" operator="equal">
      <formula>"ogółem"</formula>
    </cfRule>
  </conditionalFormatting>
  <conditionalFormatting sqref="B1368">
    <cfRule type="cellIs" dxfId="675" priority="677" operator="equal">
      <formula>"ogółem"</formula>
    </cfRule>
    <cfRule type="cellIs" dxfId="674" priority="678" operator="equal">
      <formula>"ogółem"</formula>
    </cfRule>
  </conditionalFormatting>
  <conditionalFormatting sqref="B1368">
    <cfRule type="cellIs" dxfId="673" priority="685" operator="equal">
      <formula>"ogółem"</formula>
    </cfRule>
  </conditionalFormatting>
  <conditionalFormatting sqref="A1368">
    <cfRule type="cellIs" dxfId="672" priority="684" operator="equal">
      <formula>"Wydatki bieżące"</formula>
    </cfRule>
  </conditionalFormatting>
  <conditionalFormatting sqref="B1368">
    <cfRule type="cellIs" dxfId="671" priority="683" operator="equal">
      <formula>"ogółem"</formula>
    </cfRule>
  </conditionalFormatting>
  <conditionalFormatting sqref="A1368">
    <cfRule type="cellIs" dxfId="670" priority="682" operator="equal">
      <formula>"Wydatki bieżące"</formula>
    </cfRule>
  </conditionalFormatting>
  <conditionalFormatting sqref="B1368">
    <cfRule type="cellIs" dxfId="669" priority="680" operator="equal">
      <formula>"ogółem"</formula>
    </cfRule>
    <cfRule type="cellIs" dxfId="668" priority="681" operator="equal">
      <formula>"ogółem"</formula>
    </cfRule>
  </conditionalFormatting>
  <conditionalFormatting sqref="A1368">
    <cfRule type="cellIs" dxfId="667" priority="679" operator="equal">
      <formula>"Wydatki bieżące"</formula>
    </cfRule>
  </conditionalFormatting>
  <conditionalFormatting sqref="B1370">
    <cfRule type="cellIs" dxfId="666" priority="668" operator="equal">
      <formula>"ogółem"</formula>
    </cfRule>
    <cfRule type="cellIs" dxfId="665" priority="669" operator="equal">
      <formula>"ogółem"</formula>
    </cfRule>
  </conditionalFormatting>
  <conditionalFormatting sqref="B1370">
    <cfRule type="cellIs" dxfId="664" priority="676" operator="equal">
      <formula>"ogółem"</formula>
    </cfRule>
  </conditionalFormatting>
  <conditionalFormatting sqref="A1370">
    <cfRule type="cellIs" dxfId="663" priority="675" operator="equal">
      <formula>"Wydatki bieżące"</formula>
    </cfRule>
  </conditionalFormatting>
  <conditionalFormatting sqref="B1370">
    <cfRule type="cellIs" dxfId="662" priority="674" operator="equal">
      <formula>"ogółem"</formula>
    </cfRule>
  </conditionalFormatting>
  <conditionalFormatting sqref="A1370">
    <cfRule type="cellIs" dxfId="661" priority="673" operator="equal">
      <formula>"Wydatki bieżące"</formula>
    </cfRule>
  </conditionalFormatting>
  <conditionalFormatting sqref="B1370">
    <cfRule type="cellIs" dxfId="660" priority="671" operator="equal">
      <formula>"ogółem"</formula>
    </cfRule>
    <cfRule type="cellIs" dxfId="659" priority="672" operator="equal">
      <formula>"ogółem"</formula>
    </cfRule>
  </conditionalFormatting>
  <conditionalFormatting sqref="A1370">
    <cfRule type="cellIs" dxfId="658" priority="670" operator="equal">
      <formula>"Wydatki bieżące"</formula>
    </cfRule>
  </conditionalFormatting>
  <conditionalFormatting sqref="B1261">
    <cfRule type="cellIs" dxfId="657" priority="667" operator="equal">
      <formula>"ogółem"</formula>
    </cfRule>
  </conditionalFormatting>
  <conditionalFormatting sqref="A1261">
    <cfRule type="cellIs" dxfId="656" priority="666" operator="equal">
      <formula>"Wydatki bieżące"</formula>
    </cfRule>
  </conditionalFormatting>
  <conditionalFormatting sqref="B1261">
    <cfRule type="cellIs" dxfId="655" priority="665" operator="equal">
      <formula>"ogółem"</formula>
    </cfRule>
  </conditionalFormatting>
  <conditionalFormatting sqref="A1261">
    <cfRule type="cellIs" dxfId="654" priority="664" operator="equal">
      <formula>"Wydatki bieżące"</formula>
    </cfRule>
  </conditionalFormatting>
  <conditionalFormatting sqref="B1261">
    <cfRule type="cellIs" dxfId="653" priority="662" operator="equal">
      <formula>"ogółem"</formula>
    </cfRule>
    <cfRule type="cellIs" dxfId="652" priority="663" operator="equal">
      <formula>"ogółem"</formula>
    </cfRule>
  </conditionalFormatting>
  <conditionalFormatting sqref="A1261">
    <cfRule type="cellIs" dxfId="651" priority="661" operator="equal">
      <formula>"Wydatki bieżące"</formula>
    </cfRule>
  </conditionalFormatting>
  <conditionalFormatting sqref="B1261">
    <cfRule type="cellIs" dxfId="650" priority="659" operator="equal">
      <formula>"ogółem"</formula>
    </cfRule>
    <cfRule type="cellIs" dxfId="649" priority="660" operator="equal">
      <formula>"ogółem"</formula>
    </cfRule>
  </conditionalFormatting>
  <conditionalFormatting sqref="B1272">
    <cfRule type="cellIs" dxfId="648" priority="658" operator="equal">
      <formula>"ogółem"</formula>
    </cfRule>
  </conditionalFormatting>
  <conditionalFormatting sqref="A1272">
    <cfRule type="cellIs" dxfId="647" priority="657" operator="equal">
      <formula>"Wydatki bieżące"</formula>
    </cfRule>
  </conditionalFormatting>
  <conditionalFormatting sqref="B1272">
    <cfRule type="cellIs" dxfId="646" priority="656" operator="equal">
      <formula>"ogółem"</formula>
    </cfRule>
  </conditionalFormatting>
  <conditionalFormatting sqref="A1272">
    <cfRule type="cellIs" dxfId="645" priority="655" operator="equal">
      <formula>"Wydatki bieżące"</formula>
    </cfRule>
  </conditionalFormatting>
  <conditionalFormatting sqref="B1272">
    <cfRule type="cellIs" dxfId="644" priority="653" operator="equal">
      <formula>"ogółem"</formula>
    </cfRule>
    <cfRule type="cellIs" dxfId="643" priority="654" operator="equal">
      <formula>"ogółem"</formula>
    </cfRule>
  </conditionalFormatting>
  <conditionalFormatting sqref="A1272">
    <cfRule type="cellIs" dxfId="642" priority="652" operator="equal">
      <formula>"Wydatki bieżące"</formula>
    </cfRule>
  </conditionalFormatting>
  <conditionalFormatting sqref="B1272">
    <cfRule type="cellIs" dxfId="641" priority="650" operator="equal">
      <formula>"ogółem"</formula>
    </cfRule>
    <cfRule type="cellIs" dxfId="640" priority="651" operator="equal">
      <formula>"ogółem"</formula>
    </cfRule>
  </conditionalFormatting>
  <conditionalFormatting sqref="B1283">
    <cfRule type="cellIs" dxfId="639" priority="649" operator="equal">
      <formula>"ogółem"</formula>
    </cfRule>
  </conditionalFormatting>
  <conditionalFormatting sqref="A1283">
    <cfRule type="cellIs" dxfId="638" priority="648" operator="equal">
      <formula>"Wydatki bieżące"</formula>
    </cfRule>
  </conditionalFormatting>
  <conditionalFormatting sqref="B1283">
    <cfRule type="cellIs" dxfId="637" priority="647" operator="equal">
      <formula>"ogółem"</formula>
    </cfRule>
  </conditionalFormatting>
  <conditionalFormatting sqref="A1283">
    <cfRule type="cellIs" dxfId="636" priority="646" operator="equal">
      <formula>"Wydatki bieżące"</formula>
    </cfRule>
  </conditionalFormatting>
  <conditionalFormatting sqref="B1283">
    <cfRule type="cellIs" dxfId="635" priority="644" operator="equal">
      <formula>"ogółem"</formula>
    </cfRule>
    <cfRule type="cellIs" dxfId="634" priority="645" operator="equal">
      <formula>"ogółem"</formula>
    </cfRule>
  </conditionalFormatting>
  <conditionalFormatting sqref="A1283">
    <cfRule type="cellIs" dxfId="633" priority="643" operator="equal">
      <formula>"Wydatki bieżące"</formula>
    </cfRule>
  </conditionalFormatting>
  <conditionalFormatting sqref="B1283">
    <cfRule type="cellIs" dxfId="632" priority="641" operator="equal">
      <formula>"ogółem"</formula>
    </cfRule>
    <cfRule type="cellIs" dxfId="631" priority="642" operator="equal">
      <formula>"ogółem"</formula>
    </cfRule>
  </conditionalFormatting>
  <conditionalFormatting sqref="B1296">
    <cfRule type="cellIs" dxfId="630" priority="640" operator="equal">
      <formula>"ogółem"</formula>
    </cfRule>
  </conditionalFormatting>
  <conditionalFormatting sqref="A1296">
    <cfRule type="cellIs" dxfId="629" priority="639" operator="equal">
      <formula>"Wydatki bieżące"</formula>
    </cfRule>
  </conditionalFormatting>
  <conditionalFormatting sqref="B1296">
    <cfRule type="cellIs" dxfId="628" priority="638" operator="equal">
      <formula>"ogółem"</formula>
    </cfRule>
  </conditionalFormatting>
  <conditionalFormatting sqref="A1296">
    <cfRule type="cellIs" dxfId="627" priority="637" operator="equal">
      <formula>"Wydatki bieżące"</formula>
    </cfRule>
  </conditionalFormatting>
  <conditionalFormatting sqref="B1296">
    <cfRule type="cellIs" dxfId="626" priority="635" operator="equal">
      <formula>"ogółem"</formula>
    </cfRule>
    <cfRule type="cellIs" dxfId="625" priority="636" operator="equal">
      <formula>"ogółem"</formula>
    </cfRule>
  </conditionalFormatting>
  <conditionalFormatting sqref="A1296">
    <cfRule type="cellIs" dxfId="624" priority="634" operator="equal">
      <formula>"Wydatki bieżące"</formula>
    </cfRule>
  </conditionalFormatting>
  <conditionalFormatting sqref="B1296">
    <cfRule type="cellIs" dxfId="623" priority="632" operator="equal">
      <formula>"ogółem"</formula>
    </cfRule>
    <cfRule type="cellIs" dxfId="622" priority="633" operator="equal">
      <formula>"ogółem"</formula>
    </cfRule>
  </conditionalFormatting>
  <conditionalFormatting sqref="B1308">
    <cfRule type="cellIs" dxfId="621" priority="631" operator="equal">
      <formula>"ogółem"</formula>
    </cfRule>
  </conditionalFormatting>
  <conditionalFormatting sqref="A1308">
    <cfRule type="cellIs" dxfId="620" priority="630" operator="equal">
      <formula>"Wydatki bieżące"</formula>
    </cfRule>
  </conditionalFormatting>
  <conditionalFormatting sqref="B1308">
    <cfRule type="cellIs" dxfId="619" priority="629" operator="equal">
      <formula>"ogółem"</formula>
    </cfRule>
  </conditionalFormatting>
  <conditionalFormatting sqref="A1308">
    <cfRule type="cellIs" dxfId="618" priority="628" operator="equal">
      <formula>"Wydatki bieżące"</formula>
    </cfRule>
  </conditionalFormatting>
  <conditionalFormatting sqref="B1308">
    <cfRule type="cellIs" dxfId="617" priority="626" operator="equal">
      <formula>"ogółem"</formula>
    </cfRule>
    <cfRule type="cellIs" dxfId="616" priority="627" operator="equal">
      <formula>"ogółem"</formula>
    </cfRule>
  </conditionalFormatting>
  <conditionalFormatting sqref="A1308">
    <cfRule type="cellIs" dxfId="615" priority="625" operator="equal">
      <formula>"Wydatki bieżące"</formula>
    </cfRule>
  </conditionalFormatting>
  <conditionalFormatting sqref="B1308">
    <cfRule type="cellIs" dxfId="614" priority="623" operator="equal">
      <formula>"ogółem"</formula>
    </cfRule>
    <cfRule type="cellIs" dxfId="613" priority="624" operator="equal">
      <formula>"ogółem"</formula>
    </cfRule>
  </conditionalFormatting>
  <conditionalFormatting sqref="B1306">
    <cfRule type="cellIs" dxfId="612" priority="622" operator="equal">
      <formula>"ogółem"</formula>
    </cfRule>
  </conditionalFormatting>
  <conditionalFormatting sqref="A1306">
    <cfRule type="cellIs" dxfId="611" priority="621" operator="equal">
      <formula>"Wydatki bieżące"</formula>
    </cfRule>
  </conditionalFormatting>
  <conditionalFormatting sqref="B1306">
    <cfRule type="cellIs" dxfId="610" priority="620" operator="equal">
      <formula>"ogółem"</formula>
    </cfRule>
  </conditionalFormatting>
  <conditionalFormatting sqref="A1306">
    <cfRule type="cellIs" dxfId="609" priority="619" operator="equal">
      <formula>"Wydatki bieżące"</formula>
    </cfRule>
  </conditionalFormatting>
  <conditionalFormatting sqref="B1306">
    <cfRule type="cellIs" dxfId="608" priority="617" operator="equal">
      <formula>"ogółem"</formula>
    </cfRule>
    <cfRule type="cellIs" dxfId="607" priority="618" operator="equal">
      <formula>"ogółem"</formula>
    </cfRule>
  </conditionalFormatting>
  <conditionalFormatting sqref="A1306">
    <cfRule type="cellIs" dxfId="606" priority="616" operator="equal">
      <formula>"Wydatki bieżące"</formula>
    </cfRule>
  </conditionalFormatting>
  <conditionalFormatting sqref="B1306">
    <cfRule type="cellIs" dxfId="605" priority="614" operator="equal">
      <formula>"ogółem"</formula>
    </cfRule>
    <cfRule type="cellIs" dxfId="604" priority="615" operator="equal">
      <formula>"ogółem"</formula>
    </cfRule>
  </conditionalFormatting>
  <conditionalFormatting sqref="B864">
    <cfRule type="cellIs" dxfId="603" priority="613" operator="equal">
      <formula>"ogółem"</formula>
    </cfRule>
  </conditionalFormatting>
  <conditionalFormatting sqref="A864">
    <cfRule type="cellIs" dxfId="602" priority="612" operator="equal">
      <formula>"Wydatki bieżące"</formula>
    </cfRule>
  </conditionalFormatting>
  <conditionalFormatting sqref="B864">
    <cfRule type="cellIs" dxfId="601" priority="611" operator="equal">
      <formula>"ogółem"</formula>
    </cfRule>
  </conditionalFormatting>
  <conditionalFormatting sqref="A864">
    <cfRule type="cellIs" dxfId="600" priority="610" operator="equal">
      <formula>"Wydatki bieżące"</formula>
    </cfRule>
  </conditionalFormatting>
  <conditionalFormatting sqref="B864">
    <cfRule type="cellIs" dxfId="599" priority="608" operator="equal">
      <formula>"ogółem"</formula>
    </cfRule>
    <cfRule type="cellIs" dxfId="598" priority="609" operator="equal">
      <formula>"ogółem"</formula>
    </cfRule>
  </conditionalFormatting>
  <conditionalFormatting sqref="A864">
    <cfRule type="cellIs" dxfId="597" priority="607" operator="equal">
      <formula>"Wydatki bieżące"</formula>
    </cfRule>
  </conditionalFormatting>
  <conditionalFormatting sqref="B864">
    <cfRule type="cellIs" dxfId="596" priority="605" operator="equal">
      <formula>"ogółem"</formula>
    </cfRule>
    <cfRule type="cellIs" dxfId="595" priority="606" operator="equal">
      <formula>"ogółem"</formula>
    </cfRule>
  </conditionalFormatting>
  <conditionalFormatting sqref="B931">
    <cfRule type="cellIs" dxfId="594" priority="604" operator="equal">
      <formula>"ogółem"</formula>
    </cfRule>
  </conditionalFormatting>
  <conditionalFormatting sqref="A931">
    <cfRule type="cellIs" dxfId="593" priority="603" operator="equal">
      <formula>"Wydatki bieżące"</formula>
    </cfRule>
  </conditionalFormatting>
  <conditionalFormatting sqref="B931">
    <cfRule type="cellIs" dxfId="592" priority="602" operator="equal">
      <formula>"ogółem"</formula>
    </cfRule>
  </conditionalFormatting>
  <conditionalFormatting sqref="A931">
    <cfRule type="cellIs" dxfId="591" priority="601" operator="equal">
      <formula>"Wydatki bieżące"</formula>
    </cfRule>
  </conditionalFormatting>
  <conditionalFormatting sqref="B931">
    <cfRule type="cellIs" dxfId="590" priority="599" operator="equal">
      <formula>"ogółem"</formula>
    </cfRule>
    <cfRule type="cellIs" dxfId="589" priority="600" operator="equal">
      <formula>"ogółem"</formula>
    </cfRule>
  </conditionalFormatting>
  <conditionalFormatting sqref="A931">
    <cfRule type="cellIs" dxfId="588" priority="598" operator="equal">
      <formula>"Wydatki bieżące"</formula>
    </cfRule>
  </conditionalFormatting>
  <conditionalFormatting sqref="B931">
    <cfRule type="cellIs" dxfId="587" priority="596" operator="equal">
      <formula>"ogółem"</formula>
    </cfRule>
    <cfRule type="cellIs" dxfId="586" priority="597" operator="equal">
      <formula>"ogółem"</formula>
    </cfRule>
  </conditionalFormatting>
  <conditionalFormatting sqref="B932">
    <cfRule type="cellIs" dxfId="585" priority="595" operator="equal">
      <formula>"ogółem"</formula>
    </cfRule>
  </conditionalFormatting>
  <conditionalFormatting sqref="B932">
    <cfRule type="cellIs" dxfId="584" priority="594" operator="equal">
      <formula>"ogółem"</formula>
    </cfRule>
  </conditionalFormatting>
  <conditionalFormatting sqref="B932">
    <cfRule type="cellIs" dxfId="583" priority="592" operator="equal">
      <formula>"ogółem"</formula>
    </cfRule>
    <cfRule type="cellIs" dxfId="582" priority="593" operator="equal">
      <formula>"ogółem"</formula>
    </cfRule>
  </conditionalFormatting>
  <conditionalFormatting sqref="B932">
    <cfRule type="cellIs" dxfId="581" priority="590" operator="equal">
      <formula>"ogółem"</formula>
    </cfRule>
    <cfRule type="cellIs" dxfId="580" priority="591" operator="equal">
      <formula>"ogółem"</formula>
    </cfRule>
  </conditionalFormatting>
  <conditionalFormatting sqref="A932">
    <cfRule type="cellIs" dxfId="579" priority="589" operator="equal">
      <formula>"Wydatki bieżące"</formula>
    </cfRule>
  </conditionalFormatting>
  <conditionalFormatting sqref="A932">
    <cfRule type="cellIs" dxfId="578" priority="588" operator="equal">
      <formula>"Wydatki bieżące"</formula>
    </cfRule>
  </conditionalFormatting>
  <conditionalFormatting sqref="A932">
    <cfRule type="cellIs" dxfId="577" priority="587" operator="equal">
      <formula>"Wydatki bieżące"</formula>
    </cfRule>
  </conditionalFormatting>
  <conditionalFormatting sqref="B941">
    <cfRule type="cellIs" dxfId="576" priority="586" operator="equal">
      <formula>"ogółem"</formula>
    </cfRule>
  </conditionalFormatting>
  <conditionalFormatting sqref="A941">
    <cfRule type="cellIs" dxfId="575" priority="585" operator="equal">
      <formula>"Wydatki bieżące"</formula>
    </cfRule>
  </conditionalFormatting>
  <conditionalFormatting sqref="B941">
    <cfRule type="cellIs" dxfId="574" priority="584" operator="equal">
      <formula>"ogółem"</formula>
    </cfRule>
  </conditionalFormatting>
  <conditionalFormatting sqref="A941">
    <cfRule type="cellIs" dxfId="573" priority="583" operator="equal">
      <formula>"Wydatki bieżące"</formula>
    </cfRule>
  </conditionalFormatting>
  <conditionalFormatting sqref="B941">
    <cfRule type="cellIs" dxfId="572" priority="581" operator="equal">
      <formula>"ogółem"</formula>
    </cfRule>
    <cfRule type="cellIs" dxfId="571" priority="582" operator="equal">
      <formula>"ogółem"</formula>
    </cfRule>
  </conditionalFormatting>
  <conditionalFormatting sqref="A941">
    <cfRule type="cellIs" dxfId="570" priority="580" operator="equal">
      <formula>"Wydatki bieżące"</formula>
    </cfRule>
  </conditionalFormatting>
  <conditionalFormatting sqref="B941">
    <cfRule type="cellIs" dxfId="569" priority="578" operator="equal">
      <formula>"ogółem"</formula>
    </cfRule>
    <cfRule type="cellIs" dxfId="568" priority="579" operator="equal">
      <formula>"ogółem"</formula>
    </cfRule>
  </conditionalFormatting>
  <conditionalFormatting sqref="B943">
    <cfRule type="cellIs" dxfId="567" priority="577" operator="equal">
      <formula>"ogółem"</formula>
    </cfRule>
  </conditionalFormatting>
  <conditionalFormatting sqref="B943">
    <cfRule type="cellIs" dxfId="566" priority="576" operator="equal">
      <formula>"ogółem"</formula>
    </cfRule>
  </conditionalFormatting>
  <conditionalFormatting sqref="B943">
    <cfRule type="cellIs" dxfId="565" priority="574" operator="equal">
      <formula>"ogółem"</formula>
    </cfRule>
    <cfRule type="cellIs" dxfId="564" priority="575" operator="equal">
      <formula>"ogółem"</formula>
    </cfRule>
  </conditionalFormatting>
  <conditionalFormatting sqref="B943">
    <cfRule type="cellIs" dxfId="563" priority="572" operator="equal">
      <formula>"ogółem"</formula>
    </cfRule>
    <cfRule type="cellIs" dxfId="562" priority="573" operator="equal">
      <formula>"ogółem"</formula>
    </cfRule>
  </conditionalFormatting>
  <conditionalFormatting sqref="A943">
    <cfRule type="cellIs" dxfId="561" priority="571" operator="equal">
      <formula>"Wydatki bieżące"</formula>
    </cfRule>
  </conditionalFormatting>
  <conditionalFormatting sqref="A943">
    <cfRule type="cellIs" dxfId="560" priority="570" operator="equal">
      <formula>"Wydatki bieżące"</formula>
    </cfRule>
  </conditionalFormatting>
  <conditionalFormatting sqref="A943">
    <cfRule type="cellIs" dxfId="559" priority="569" operator="equal">
      <formula>"Wydatki bieżące"</formula>
    </cfRule>
  </conditionalFormatting>
  <conditionalFormatting sqref="B920">
    <cfRule type="cellIs" dxfId="558" priority="568" operator="equal">
      <formula>"ogółem"</formula>
    </cfRule>
  </conditionalFormatting>
  <conditionalFormatting sqref="A920">
    <cfRule type="cellIs" dxfId="557" priority="567" operator="equal">
      <formula>"Wydatki bieżące"</formula>
    </cfRule>
  </conditionalFormatting>
  <conditionalFormatting sqref="B920">
    <cfRule type="cellIs" dxfId="556" priority="566" operator="equal">
      <formula>"ogółem"</formula>
    </cfRule>
  </conditionalFormatting>
  <conditionalFormatting sqref="A920">
    <cfRule type="cellIs" dxfId="555" priority="565" operator="equal">
      <formula>"Wydatki bieżące"</formula>
    </cfRule>
  </conditionalFormatting>
  <conditionalFormatting sqref="B920">
    <cfRule type="cellIs" dxfId="554" priority="563" operator="equal">
      <formula>"ogółem"</formula>
    </cfRule>
    <cfRule type="cellIs" dxfId="553" priority="564" operator="equal">
      <formula>"ogółem"</formula>
    </cfRule>
  </conditionalFormatting>
  <conditionalFormatting sqref="A920">
    <cfRule type="cellIs" dxfId="552" priority="562" operator="equal">
      <formula>"Wydatki bieżące"</formula>
    </cfRule>
  </conditionalFormatting>
  <conditionalFormatting sqref="B920">
    <cfRule type="cellIs" dxfId="551" priority="560" operator="equal">
      <formula>"ogółem"</formula>
    </cfRule>
    <cfRule type="cellIs" dxfId="550" priority="561" operator="equal">
      <formula>"ogółem"</formula>
    </cfRule>
  </conditionalFormatting>
  <conditionalFormatting sqref="B922">
    <cfRule type="cellIs" dxfId="549" priority="559" operator="equal">
      <formula>"ogółem"</formula>
    </cfRule>
  </conditionalFormatting>
  <conditionalFormatting sqref="A922">
    <cfRule type="cellIs" dxfId="548" priority="558" operator="equal">
      <formula>"Wydatki bieżące"</formula>
    </cfRule>
  </conditionalFormatting>
  <conditionalFormatting sqref="B922">
    <cfRule type="cellIs" dxfId="547" priority="557" operator="equal">
      <formula>"ogółem"</formula>
    </cfRule>
  </conditionalFormatting>
  <conditionalFormatting sqref="A922">
    <cfRule type="cellIs" dxfId="546" priority="556" operator="equal">
      <formula>"Wydatki bieżące"</formula>
    </cfRule>
  </conditionalFormatting>
  <conditionalFormatting sqref="B922">
    <cfRule type="cellIs" dxfId="545" priority="554" operator="equal">
      <formula>"ogółem"</formula>
    </cfRule>
    <cfRule type="cellIs" dxfId="544" priority="555" operator="equal">
      <formula>"ogółem"</formula>
    </cfRule>
  </conditionalFormatting>
  <conditionalFormatting sqref="A922">
    <cfRule type="cellIs" dxfId="543" priority="553" operator="equal">
      <formula>"Wydatki bieżące"</formula>
    </cfRule>
  </conditionalFormatting>
  <conditionalFormatting sqref="B922">
    <cfRule type="cellIs" dxfId="542" priority="551" operator="equal">
      <formula>"ogółem"</formula>
    </cfRule>
    <cfRule type="cellIs" dxfId="541" priority="552" operator="equal">
      <formula>"ogółem"</formula>
    </cfRule>
  </conditionalFormatting>
  <conditionalFormatting sqref="B1320">
    <cfRule type="cellIs" dxfId="540" priority="532" operator="equal">
      <formula>"ogółem"</formula>
    </cfRule>
  </conditionalFormatting>
  <conditionalFormatting sqref="A1320">
    <cfRule type="cellIs" dxfId="539" priority="531" operator="equal">
      <formula>"Wydatki bieżące"</formula>
    </cfRule>
  </conditionalFormatting>
  <conditionalFormatting sqref="B1320">
    <cfRule type="cellIs" dxfId="538" priority="530" operator="equal">
      <formula>"ogółem"</formula>
    </cfRule>
  </conditionalFormatting>
  <conditionalFormatting sqref="A1320">
    <cfRule type="cellIs" dxfId="537" priority="529" operator="equal">
      <formula>"Wydatki bieżące"</formula>
    </cfRule>
  </conditionalFormatting>
  <conditionalFormatting sqref="B1320">
    <cfRule type="cellIs" dxfId="536" priority="527" operator="equal">
      <formula>"ogółem"</formula>
    </cfRule>
    <cfRule type="cellIs" dxfId="535" priority="528" operator="equal">
      <formula>"ogółem"</formula>
    </cfRule>
  </conditionalFormatting>
  <conditionalFormatting sqref="A1320">
    <cfRule type="cellIs" dxfId="534" priority="526" operator="equal">
      <formula>"Wydatki bieżące"</formula>
    </cfRule>
  </conditionalFormatting>
  <conditionalFormatting sqref="B1320">
    <cfRule type="cellIs" dxfId="533" priority="524" operator="equal">
      <formula>"ogółem"</formula>
    </cfRule>
    <cfRule type="cellIs" dxfId="532" priority="525" operator="equal">
      <formula>"ogółem"</formula>
    </cfRule>
  </conditionalFormatting>
  <conditionalFormatting sqref="B1319">
    <cfRule type="cellIs" dxfId="531" priority="541" operator="equal">
      <formula>"ogółem"</formula>
    </cfRule>
  </conditionalFormatting>
  <conditionalFormatting sqref="A1319">
    <cfRule type="cellIs" dxfId="530" priority="540" operator="equal">
      <formula>"Wydatki bieżące"</formula>
    </cfRule>
  </conditionalFormatting>
  <conditionalFormatting sqref="B1319">
    <cfRule type="cellIs" dxfId="529" priority="539" operator="equal">
      <formula>"ogółem"</formula>
    </cfRule>
  </conditionalFormatting>
  <conditionalFormatting sqref="A1319">
    <cfRule type="cellIs" dxfId="528" priority="538" operator="equal">
      <formula>"Wydatki bieżące"</formula>
    </cfRule>
  </conditionalFormatting>
  <conditionalFormatting sqref="B1319">
    <cfRule type="cellIs" dxfId="527" priority="536" operator="equal">
      <formula>"ogółem"</formula>
    </cfRule>
    <cfRule type="cellIs" dxfId="526" priority="537" operator="equal">
      <formula>"ogółem"</formula>
    </cfRule>
  </conditionalFormatting>
  <conditionalFormatting sqref="A1319">
    <cfRule type="cellIs" dxfId="525" priority="535" operator="equal">
      <formula>"Wydatki bieżące"</formula>
    </cfRule>
  </conditionalFormatting>
  <conditionalFormatting sqref="B1319">
    <cfRule type="cellIs" dxfId="524" priority="533" operator="equal">
      <formula>"ogółem"</formula>
    </cfRule>
    <cfRule type="cellIs" dxfId="523" priority="534" operator="equal">
      <formula>"ogółem"</formula>
    </cfRule>
  </conditionalFormatting>
  <conditionalFormatting sqref="B1321:B1322">
    <cfRule type="cellIs" dxfId="522" priority="514" operator="equal">
      <formula>"ogółem"</formula>
    </cfRule>
  </conditionalFormatting>
  <conditionalFormatting sqref="A1321:A1322">
    <cfRule type="cellIs" dxfId="521" priority="513" operator="equal">
      <formula>"Wydatki bieżące"</formula>
    </cfRule>
  </conditionalFormatting>
  <conditionalFormatting sqref="B1321:B1322">
    <cfRule type="cellIs" dxfId="520" priority="512" operator="equal">
      <formula>"ogółem"</formula>
    </cfRule>
  </conditionalFormatting>
  <conditionalFormatting sqref="A1321:A1322">
    <cfRule type="cellIs" dxfId="519" priority="511" operator="equal">
      <formula>"Wydatki bieżące"</formula>
    </cfRule>
  </conditionalFormatting>
  <conditionalFormatting sqref="B1321:B1322">
    <cfRule type="cellIs" dxfId="518" priority="509" operator="equal">
      <formula>"ogółem"</formula>
    </cfRule>
    <cfRule type="cellIs" dxfId="517" priority="510" operator="equal">
      <formula>"ogółem"</formula>
    </cfRule>
  </conditionalFormatting>
  <conditionalFormatting sqref="A1321:A1322">
    <cfRule type="cellIs" dxfId="516" priority="508" operator="equal">
      <formula>"Wydatki bieżące"</formula>
    </cfRule>
  </conditionalFormatting>
  <conditionalFormatting sqref="B1321:B1322">
    <cfRule type="cellIs" dxfId="515" priority="506" operator="equal">
      <formula>"ogółem"</formula>
    </cfRule>
    <cfRule type="cellIs" dxfId="514" priority="507" operator="equal">
      <formula>"ogółem"</formula>
    </cfRule>
  </conditionalFormatting>
  <conditionalFormatting sqref="B1318">
    <cfRule type="cellIs" dxfId="513" priority="523" operator="equal">
      <formula>"ogółem"</formula>
    </cfRule>
  </conditionalFormatting>
  <conditionalFormatting sqref="A1318">
    <cfRule type="cellIs" dxfId="512" priority="522" operator="equal">
      <formula>"Wydatki bieżące"</formula>
    </cfRule>
  </conditionalFormatting>
  <conditionalFormatting sqref="B1318">
    <cfRule type="cellIs" dxfId="511" priority="521" operator="equal">
      <formula>"ogółem"</formula>
    </cfRule>
  </conditionalFormatting>
  <conditionalFormatting sqref="A1318">
    <cfRule type="cellIs" dxfId="510" priority="520" operator="equal">
      <formula>"Wydatki bieżące"</formula>
    </cfRule>
  </conditionalFormatting>
  <conditionalFormatting sqref="B1318">
    <cfRule type="cellIs" dxfId="509" priority="518" operator="equal">
      <formula>"ogółem"</formula>
    </cfRule>
    <cfRule type="cellIs" dxfId="508" priority="519" operator="equal">
      <formula>"ogółem"</formula>
    </cfRule>
  </conditionalFormatting>
  <conditionalFormatting sqref="A1318">
    <cfRule type="cellIs" dxfId="507" priority="517" operator="equal">
      <formula>"Wydatki bieżące"</formula>
    </cfRule>
  </conditionalFormatting>
  <conditionalFormatting sqref="B1318">
    <cfRule type="cellIs" dxfId="506" priority="515" operator="equal">
      <formula>"ogółem"</formula>
    </cfRule>
    <cfRule type="cellIs" dxfId="505" priority="516" operator="equal">
      <formula>"ogółem"</formula>
    </cfRule>
  </conditionalFormatting>
  <conditionalFormatting sqref="B827">
    <cfRule type="cellIs" dxfId="504" priority="505" operator="equal">
      <formula>"ogółem"</formula>
    </cfRule>
  </conditionalFormatting>
  <conditionalFormatting sqref="A827">
    <cfRule type="cellIs" dxfId="503" priority="504" operator="equal">
      <formula>"Wydatki bieżące"</formula>
    </cfRule>
  </conditionalFormatting>
  <conditionalFormatting sqref="B827">
    <cfRule type="cellIs" dxfId="502" priority="503" operator="equal">
      <formula>"ogółem"</formula>
    </cfRule>
  </conditionalFormatting>
  <conditionalFormatting sqref="A827">
    <cfRule type="cellIs" dxfId="501" priority="502" operator="equal">
      <formula>"Wydatki bieżące"</formula>
    </cfRule>
  </conditionalFormatting>
  <conditionalFormatting sqref="B827">
    <cfRule type="cellIs" dxfId="500" priority="500" operator="equal">
      <formula>"ogółem"</formula>
    </cfRule>
    <cfRule type="cellIs" dxfId="499" priority="501" operator="equal">
      <formula>"ogółem"</formula>
    </cfRule>
  </conditionalFormatting>
  <conditionalFormatting sqref="A827">
    <cfRule type="cellIs" dxfId="498" priority="499" operator="equal">
      <formula>"Wydatki bieżące"</formula>
    </cfRule>
  </conditionalFormatting>
  <conditionalFormatting sqref="B827">
    <cfRule type="cellIs" dxfId="497" priority="497" operator="equal">
      <formula>"ogółem"</formula>
    </cfRule>
    <cfRule type="cellIs" dxfId="496" priority="498" operator="equal">
      <formula>"ogółem"</formula>
    </cfRule>
  </conditionalFormatting>
  <conditionalFormatting sqref="B851">
    <cfRule type="cellIs" dxfId="495" priority="496" operator="equal">
      <formula>"ogółem"</formula>
    </cfRule>
  </conditionalFormatting>
  <conditionalFormatting sqref="A851">
    <cfRule type="cellIs" dxfId="494" priority="495" operator="equal">
      <formula>"Wydatki bieżące"</formula>
    </cfRule>
  </conditionalFormatting>
  <conditionalFormatting sqref="B851">
    <cfRule type="cellIs" dxfId="493" priority="494" operator="equal">
      <formula>"ogółem"</formula>
    </cfRule>
  </conditionalFormatting>
  <conditionalFormatting sqref="A851">
    <cfRule type="cellIs" dxfId="492" priority="493" operator="equal">
      <formula>"Wydatki bieżące"</formula>
    </cfRule>
  </conditionalFormatting>
  <conditionalFormatting sqref="B851">
    <cfRule type="cellIs" dxfId="491" priority="491" operator="equal">
      <formula>"ogółem"</formula>
    </cfRule>
    <cfRule type="cellIs" dxfId="490" priority="492" operator="equal">
      <formula>"ogółem"</formula>
    </cfRule>
  </conditionalFormatting>
  <conditionalFormatting sqref="A851">
    <cfRule type="cellIs" dxfId="489" priority="490" operator="equal">
      <formula>"Wydatki bieżące"</formula>
    </cfRule>
  </conditionalFormatting>
  <conditionalFormatting sqref="B851">
    <cfRule type="cellIs" dxfId="488" priority="488" operator="equal">
      <formula>"ogółem"</formula>
    </cfRule>
    <cfRule type="cellIs" dxfId="487" priority="489" operator="equal">
      <formula>"ogółem"</formula>
    </cfRule>
  </conditionalFormatting>
  <conditionalFormatting sqref="B853">
    <cfRule type="cellIs" dxfId="486" priority="487" operator="equal">
      <formula>"ogółem"</formula>
    </cfRule>
  </conditionalFormatting>
  <conditionalFormatting sqref="A853">
    <cfRule type="cellIs" dxfId="485" priority="486" operator="equal">
      <formula>"Wydatki bieżące"</formula>
    </cfRule>
  </conditionalFormatting>
  <conditionalFormatting sqref="B853">
    <cfRule type="cellIs" dxfId="484" priority="485" operator="equal">
      <formula>"ogółem"</formula>
    </cfRule>
  </conditionalFormatting>
  <conditionalFormatting sqref="A853">
    <cfRule type="cellIs" dxfId="483" priority="484" operator="equal">
      <formula>"Wydatki bieżące"</formula>
    </cfRule>
  </conditionalFormatting>
  <conditionalFormatting sqref="B853">
    <cfRule type="cellIs" dxfId="482" priority="482" operator="equal">
      <formula>"ogółem"</formula>
    </cfRule>
    <cfRule type="cellIs" dxfId="481" priority="483" operator="equal">
      <formula>"ogółem"</formula>
    </cfRule>
  </conditionalFormatting>
  <conditionalFormatting sqref="A853">
    <cfRule type="cellIs" dxfId="480" priority="481" operator="equal">
      <formula>"Wydatki bieżące"</formula>
    </cfRule>
  </conditionalFormatting>
  <conditionalFormatting sqref="B853">
    <cfRule type="cellIs" dxfId="479" priority="479" operator="equal">
      <formula>"ogółem"</formula>
    </cfRule>
    <cfRule type="cellIs" dxfId="478" priority="480" operator="equal">
      <formula>"ogółem"</formula>
    </cfRule>
  </conditionalFormatting>
  <conditionalFormatting sqref="B854">
    <cfRule type="cellIs" dxfId="477" priority="478" operator="equal">
      <formula>"ogółem"</formula>
    </cfRule>
  </conditionalFormatting>
  <conditionalFormatting sqref="A854">
    <cfRule type="cellIs" dxfId="476" priority="477" operator="equal">
      <formula>"Wydatki bieżące"</formula>
    </cfRule>
  </conditionalFormatting>
  <conditionalFormatting sqref="B854">
    <cfRule type="cellIs" dxfId="475" priority="476" operator="equal">
      <formula>"ogółem"</formula>
    </cfRule>
  </conditionalFormatting>
  <conditionalFormatting sqref="A854">
    <cfRule type="cellIs" dxfId="474" priority="475" operator="equal">
      <formula>"Wydatki bieżące"</formula>
    </cfRule>
  </conditionalFormatting>
  <conditionalFormatting sqref="B854">
    <cfRule type="cellIs" dxfId="473" priority="473" operator="equal">
      <formula>"ogółem"</formula>
    </cfRule>
    <cfRule type="cellIs" dxfId="472" priority="474" operator="equal">
      <formula>"ogółem"</formula>
    </cfRule>
  </conditionalFormatting>
  <conditionalFormatting sqref="A854">
    <cfRule type="cellIs" dxfId="471" priority="472" operator="equal">
      <formula>"Wydatki bieżące"</formula>
    </cfRule>
  </conditionalFormatting>
  <conditionalFormatting sqref="B854">
    <cfRule type="cellIs" dxfId="470" priority="470" operator="equal">
      <formula>"ogółem"</formula>
    </cfRule>
    <cfRule type="cellIs" dxfId="469" priority="471" operator="equal">
      <formula>"ogółem"</formula>
    </cfRule>
  </conditionalFormatting>
  <conditionalFormatting sqref="B856">
    <cfRule type="cellIs" dxfId="468" priority="469" operator="equal">
      <formula>"ogółem"</formula>
    </cfRule>
  </conditionalFormatting>
  <conditionalFormatting sqref="A856">
    <cfRule type="cellIs" dxfId="467" priority="468" operator="equal">
      <formula>"Wydatki bieżące"</formula>
    </cfRule>
  </conditionalFormatting>
  <conditionalFormatting sqref="B856">
    <cfRule type="cellIs" dxfId="466" priority="467" operator="equal">
      <formula>"ogółem"</formula>
    </cfRule>
  </conditionalFormatting>
  <conditionalFormatting sqref="A856">
    <cfRule type="cellIs" dxfId="465" priority="466" operator="equal">
      <formula>"Wydatki bieżące"</formula>
    </cfRule>
  </conditionalFormatting>
  <conditionalFormatting sqref="B856">
    <cfRule type="cellIs" dxfId="464" priority="464" operator="equal">
      <formula>"ogółem"</formula>
    </cfRule>
    <cfRule type="cellIs" dxfId="463" priority="465" operator="equal">
      <formula>"ogółem"</formula>
    </cfRule>
  </conditionalFormatting>
  <conditionalFormatting sqref="A856">
    <cfRule type="cellIs" dxfId="462" priority="463" operator="equal">
      <formula>"Wydatki bieżące"</formula>
    </cfRule>
  </conditionalFormatting>
  <conditionalFormatting sqref="B856">
    <cfRule type="cellIs" dxfId="461" priority="461" operator="equal">
      <formula>"ogółem"</formula>
    </cfRule>
    <cfRule type="cellIs" dxfId="460" priority="462" operator="equal">
      <formula>"ogółem"</formula>
    </cfRule>
  </conditionalFormatting>
  <conditionalFormatting sqref="B855">
    <cfRule type="cellIs" dxfId="459" priority="460" operator="equal">
      <formula>"ogółem"</formula>
    </cfRule>
  </conditionalFormatting>
  <conditionalFormatting sqref="A855">
    <cfRule type="cellIs" dxfId="458" priority="459" operator="equal">
      <formula>"Wydatki bieżące"</formula>
    </cfRule>
  </conditionalFormatting>
  <conditionalFormatting sqref="B855">
    <cfRule type="cellIs" dxfId="457" priority="458" operator="equal">
      <formula>"ogółem"</formula>
    </cfRule>
  </conditionalFormatting>
  <conditionalFormatting sqref="A855">
    <cfRule type="cellIs" dxfId="456" priority="457" operator="equal">
      <formula>"Wydatki bieżące"</formula>
    </cfRule>
  </conditionalFormatting>
  <conditionalFormatting sqref="B855">
    <cfRule type="cellIs" dxfId="455" priority="455" operator="equal">
      <formula>"ogółem"</formula>
    </cfRule>
    <cfRule type="cellIs" dxfId="454" priority="456" operator="equal">
      <formula>"ogółem"</formula>
    </cfRule>
  </conditionalFormatting>
  <conditionalFormatting sqref="A855">
    <cfRule type="cellIs" dxfId="453" priority="454" operator="equal">
      <formula>"Wydatki bieżące"</formula>
    </cfRule>
  </conditionalFormatting>
  <conditionalFormatting sqref="B855">
    <cfRule type="cellIs" dxfId="452" priority="452" operator="equal">
      <formula>"ogółem"</formula>
    </cfRule>
    <cfRule type="cellIs" dxfId="451" priority="453" operator="equal">
      <formula>"ogółem"</formula>
    </cfRule>
  </conditionalFormatting>
  <conditionalFormatting sqref="B865">
    <cfRule type="cellIs" dxfId="450" priority="451" operator="equal">
      <formula>"ogółem"</formula>
    </cfRule>
  </conditionalFormatting>
  <conditionalFormatting sqref="A865">
    <cfRule type="cellIs" dxfId="449" priority="450" operator="equal">
      <formula>"Wydatki bieżące"</formula>
    </cfRule>
  </conditionalFormatting>
  <conditionalFormatting sqref="B865">
    <cfRule type="cellIs" dxfId="448" priority="449" operator="equal">
      <formula>"ogółem"</formula>
    </cfRule>
  </conditionalFormatting>
  <conditionalFormatting sqref="A865">
    <cfRule type="cellIs" dxfId="447" priority="448" operator="equal">
      <formula>"Wydatki bieżące"</formula>
    </cfRule>
  </conditionalFormatting>
  <conditionalFormatting sqref="B865">
    <cfRule type="cellIs" dxfId="446" priority="446" operator="equal">
      <formula>"ogółem"</formula>
    </cfRule>
    <cfRule type="cellIs" dxfId="445" priority="447" operator="equal">
      <formula>"ogółem"</formula>
    </cfRule>
  </conditionalFormatting>
  <conditionalFormatting sqref="A865">
    <cfRule type="cellIs" dxfId="444" priority="445" operator="equal">
      <formula>"Wydatki bieżące"</formula>
    </cfRule>
  </conditionalFormatting>
  <conditionalFormatting sqref="B865">
    <cfRule type="cellIs" dxfId="443" priority="443" operator="equal">
      <formula>"ogółem"</formula>
    </cfRule>
    <cfRule type="cellIs" dxfId="442" priority="444" operator="equal">
      <formula>"ogółem"</formula>
    </cfRule>
  </conditionalFormatting>
  <conditionalFormatting sqref="B874">
    <cfRule type="cellIs" dxfId="441" priority="442" operator="equal">
      <formula>"ogółem"</formula>
    </cfRule>
  </conditionalFormatting>
  <conditionalFormatting sqref="A874">
    <cfRule type="cellIs" dxfId="440" priority="441" operator="equal">
      <formula>"Wydatki bieżące"</formula>
    </cfRule>
  </conditionalFormatting>
  <conditionalFormatting sqref="B874">
    <cfRule type="cellIs" dxfId="439" priority="440" operator="equal">
      <formula>"ogółem"</formula>
    </cfRule>
  </conditionalFormatting>
  <conditionalFormatting sqref="A874">
    <cfRule type="cellIs" dxfId="438" priority="439" operator="equal">
      <formula>"Wydatki bieżące"</formula>
    </cfRule>
  </conditionalFormatting>
  <conditionalFormatting sqref="B874">
    <cfRule type="cellIs" dxfId="437" priority="437" operator="equal">
      <formula>"ogółem"</formula>
    </cfRule>
    <cfRule type="cellIs" dxfId="436" priority="438" operator="equal">
      <formula>"ogółem"</formula>
    </cfRule>
  </conditionalFormatting>
  <conditionalFormatting sqref="A874">
    <cfRule type="cellIs" dxfId="435" priority="436" operator="equal">
      <formula>"Wydatki bieżące"</formula>
    </cfRule>
  </conditionalFormatting>
  <conditionalFormatting sqref="B874">
    <cfRule type="cellIs" dxfId="434" priority="434" operator="equal">
      <formula>"ogółem"</formula>
    </cfRule>
    <cfRule type="cellIs" dxfId="433" priority="435" operator="equal">
      <formula>"ogółem"</formula>
    </cfRule>
  </conditionalFormatting>
  <conditionalFormatting sqref="B876">
    <cfRule type="cellIs" dxfId="432" priority="433" operator="equal">
      <formula>"ogółem"</formula>
    </cfRule>
  </conditionalFormatting>
  <conditionalFormatting sqref="A876">
    <cfRule type="cellIs" dxfId="431" priority="432" operator="equal">
      <formula>"Wydatki bieżące"</formula>
    </cfRule>
  </conditionalFormatting>
  <conditionalFormatting sqref="B876">
    <cfRule type="cellIs" dxfId="430" priority="431" operator="equal">
      <formula>"ogółem"</formula>
    </cfRule>
  </conditionalFormatting>
  <conditionalFormatting sqref="A876">
    <cfRule type="cellIs" dxfId="429" priority="430" operator="equal">
      <formula>"Wydatki bieżące"</formula>
    </cfRule>
  </conditionalFormatting>
  <conditionalFormatting sqref="B876">
    <cfRule type="cellIs" dxfId="428" priority="428" operator="equal">
      <formula>"ogółem"</formula>
    </cfRule>
    <cfRule type="cellIs" dxfId="427" priority="429" operator="equal">
      <formula>"ogółem"</formula>
    </cfRule>
  </conditionalFormatting>
  <conditionalFormatting sqref="A876">
    <cfRule type="cellIs" dxfId="426" priority="427" operator="equal">
      <formula>"Wydatki bieżące"</formula>
    </cfRule>
  </conditionalFormatting>
  <conditionalFormatting sqref="B876">
    <cfRule type="cellIs" dxfId="425" priority="425" operator="equal">
      <formula>"ogółem"</formula>
    </cfRule>
    <cfRule type="cellIs" dxfId="424" priority="426" operator="equal">
      <formula>"ogółem"</formula>
    </cfRule>
  </conditionalFormatting>
  <conditionalFormatting sqref="B877">
    <cfRule type="cellIs" dxfId="423" priority="424" operator="equal">
      <formula>"ogółem"</formula>
    </cfRule>
  </conditionalFormatting>
  <conditionalFormatting sqref="A877">
    <cfRule type="cellIs" dxfId="422" priority="423" operator="equal">
      <formula>"Wydatki bieżące"</formula>
    </cfRule>
  </conditionalFormatting>
  <conditionalFormatting sqref="B877">
    <cfRule type="cellIs" dxfId="421" priority="422" operator="equal">
      <formula>"ogółem"</formula>
    </cfRule>
  </conditionalFormatting>
  <conditionalFormatting sqref="A877">
    <cfRule type="cellIs" dxfId="420" priority="421" operator="equal">
      <formula>"Wydatki bieżące"</formula>
    </cfRule>
  </conditionalFormatting>
  <conditionalFormatting sqref="B877">
    <cfRule type="cellIs" dxfId="419" priority="419" operator="equal">
      <formula>"ogółem"</formula>
    </cfRule>
    <cfRule type="cellIs" dxfId="418" priority="420" operator="equal">
      <formula>"ogółem"</formula>
    </cfRule>
  </conditionalFormatting>
  <conditionalFormatting sqref="A877">
    <cfRule type="cellIs" dxfId="417" priority="418" operator="equal">
      <formula>"Wydatki bieżące"</formula>
    </cfRule>
  </conditionalFormatting>
  <conditionalFormatting sqref="B877">
    <cfRule type="cellIs" dxfId="416" priority="416" operator="equal">
      <formula>"ogółem"</formula>
    </cfRule>
    <cfRule type="cellIs" dxfId="415" priority="417" operator="equal">
      <formula>"ogółem"</formula>
    </cfRule>
  </conditionalFormatting>
  <conditionalFormatting sqref="B899">
    <cfRule type="cellIs" dxfId="414" priority="415" operator="equal">
      <formula>"ogółem"</formula>
    </cfRule>
  </conditionalFormatting>
  <conditionalFormatting sqref="A899">
    <cfRule type="cellIs" dxfId="413" priority="414" operator="equal">
      <formula>"Wydatki bieżące"</formula>
    </cfRule>
  </conditionalFormatting>
  <conditionalFormatting sqref="B899">
    <cfRule type="cellIs" dxfId="412" priority="413" operator="equal">
      <formula>"ogółem"</formula>
    </cfRule>
  </conditionalFormatting>
  <conditionalFormatting sqref="A899">
    <cfRule type="cellIs" dxfId="411" priority="412" operator="equal">
      <formula>"Wydatki bieżące"</formula>
    </cfRule>
  </conditionalFormatting>
  <conditionalFormatting sqref="B899">
    <cfRule type="cellIs" dxfId="410" priority="410" operator="equal">
      <formula>"ogółem"</formula>
    </cfRule>
    <cfRule type="cellIs" dxfId="409" priority="411" operator="equal">
      <formula>"ogółem"</formula>
    </cfRule>
  </conditionalFormatting>
  <conditionalFormatting sqref="A899">
    <cfRule type="cellIs" dxfId="408" priority="409" operator="equal">
      <formula>"Wydatki bieżące"</formula>
    </cfRule>
  </conditionalFormatting>
  <conditionalFormatting sqref="B899">
    <cfRule type="cellIs" dxfId="407" priority="407" operator="equal">
      <formula>"ogółem"</formula>
    </cfRule>
    <cfRule type="cellIs" dxfId="406" priority="408" operator="equal">
      <formula>"ogółem"</formula>
    </cfRule>
  </conditionalFormatting>
  <conditionalFormatting sqref="B901">
    <cfRule type="cellIs" dxfId="405" priority="406" operator="equal">
      <formula>"ogółem"</formula>
    </cfRule>
  </conditionalFormatting>
  <conditionalFormatting sqref="A901">
    <cfRule type="cellIs" dxfId="404" priority="405" operator="equal">
      <formula>"Wydatki bieżące"</formula>
    </cfRule>
  </conditionalFormatting>
  <conditionalFormatting sqref="B901">
    <cfRule type="cellIs" dxfId="403" priority="404" operator="equal">
      <formula>"ogółem"</formula>
    </cfRule>
  </conditionalFormatting>
  <conditionalFormatting sqref="A901">
    <cfRule type="cellIs" dxfId="402" priority="403" operator="equal">
      <formula>"Wydatki bieżące"</formula>
    </cfRule>
  </conditionalFormatting>
  <conditionalFormatting sqref="B901">
    <cfRule type="cellIs" dxfId="401" priority="401" operator="equal">
      <formula>"ogółem"</formula>
    </cfRule>
    <cfRule type="cellIs" dxfId="400" priority="402" operator="equal">
      <formula>"ogółem"</formula>
    </cfRule>
  </conditionalFormatting>
  <conditionalFormatting sqref="A901">
    <cfRule type="cellIs" dxfId="399" priority="400" operator="equal">
      <formula>"Wydatki bieżące"</formula>
    </cfRule>
  </conditionalFormatting>
  <conditionalFormatting sqref="B901">
    <cfRule type="cellIs" dxfId="398" priority="398" operator="equal">
      <formula>"ogółem"</formula>
    </cfRule>
    <cfRule type="cellIs" dxfId="397" priority="399" operator="equal">
      <formula>"ogółem"</formula>
    </cfRule>
  </conditionalFormatting>
  <conditionalFormatting sqref="B900">
    <cfRule type="cellIs" dxfId="396" priority="397" operator="equal">
      <formula>"ogółem"</formula>
    </cfRule>
  </conditionalFormatting>
  <conditionalFormatting sqref="A900">
    <cfRule type="cellIs" dxfId="395" priority="396" operator="equal">
      <formula>"Wydatki bieżące"</formula>
    </cfRule>
  </conditionalFormatting>
  <conditionalFormatting sqref="B900">
    <cfRule type="cellIs" dxfId="394" priority="395" operator="equal">
      <formula>"ogółem"</formula>
    </cfRule>
  </conditionalFormatting>
  <conditionalFormatting sqref="A900">
    <cfRule type="cellIs" dxfId="393" priority="394" operator="equal">
      <formula>"Wydatki bieżące"</formula>
    </cfRule>
  </conditionalFormatting>
  <conditionalFormatting sqref="B900">
    <cfRule type="cellIs" dxfId="392" priority="392" operator="equal">
      <formula>"ogółem"</formula>
    </cfRule>
    <cfRule type="cellIs" dxfId="391" priority="393" operator="equal">
      <formula>"ogółem"</formula>
    </cfRule>
  </conditionalFormatting>
  <conditionalFormatting sqref="A900">
    <cfRule type="cellIs" dxfId="390" priority="391" operator="equal">
      <formula>"Wydatki bieżące"</formula>
    </cfRule>
  </conditionalFormatting>
  <conditionalFormatting sqref="B900">
    <cfRule type="cellIs" dxfId="389" priority="389" operator="equal">
      <formula>"ogółem"</formula>
    </cfRule>
    <cfRule type="cellIs" dxfId="388" priority="390" operator="equal">
      <formula>"ogółem"</formula>
    </cfRule>
  </conditionalFormatting>
  <conditionalFormatting sqref="B902 B904">
    <cfRule type="cellIs" dxfId="387" priority="388" operator="equal">
      <formula>"ogółem"</formula>
    </cfRule>
  </conditionalFormatting>
  <conditionalFormatting sqref="A902">
    <cfRule type="cellIs" dxfId="386" priority="387" operator="equal">
      <formula>"Wydatki bieżące"</formula>
    </cfRule>
  </conditionalFormatting>
  <conditionalFormatting sqref="B902 B904">
    <cfRule type="cellIs" dxfId="385" priority="386" operator="equal">
      <formula>"ogółem"</formula>
    </cfRule>
  </conditionalFormatting>
  <conditionalFormatting sqref="A902">
    <cfRule type="cellIs" dxfId="384" priority="385" operator="equal">
      <formula>"Wydatki bieżące"</formula>
    </cfRule>
  </conditionalFormatting>
  <conditionalFormatting sqref="B902 B904">
    <cfRule type="cellIs" dxfId="383" priority="383" operator="equal">
      <formula>"ogółem"</formula>
    </cfRule>
    <cfRule type="cellIs" dxfId="382" priority="384" operator="equal">
      <formula>"ogółem"</formula>
    </cfRule>
  </conditionalFormatting>
  <conditionalFormatting sqref="A902">
    <cfRule type="cellIs" dxfId="381" priority="382" operator="equal">
      <formula>"Wydatki bieżące"</formula>
    </cfRule>
  </conditionalFormatting>
  <conditionalFormatting sqref="B902 B904">
    <cfRule type="cellIs" dxfId="380" priority="380" operator="equal">
      <formula>"ogółem"</formula>
    </cfRule>
    <cfRule type="cellIs" dxfId="379" priority="381" operator="equal">
      <formula>"ogółem"</formula>
    </cfRule>
  </conditionalFormatting>
  <conditionalFormatting sqref="B903">
    <cfRule type="cellIs" dxfId="378" priority="379" operator="equal">
      <formula>"ogółem"</formula>
    </cfRule>
  </conditionalFormatting>
  <conditionalFormatting sqref="A903">
    <cfRule type="cellIs" dxfId="377" priority="378" operator="equal">
      <formula>"Wydatki bieżące"</formula>
    </cfRule>
  </conditionalFormatting>
  <conditionalFormatting sqref="B903">
    <cfRule type="cellIs" dxfId="376" priority="377" operator="equal">
      <formula>"ogółem"</formula>
    </cfRule>
  </conditionalFormatting>
  <conditionalFormatting sqref="A903">
    <cfRule type="cellIs" dxfId="375" priority="376" operator="equal">
      <formula>"Wydatki bieżące"</formula>
    </cfRule>
  </conditionalFormatting>
  <conditionalFormatting sqref="B903">
    <cfRule type="cellIs" dxfId="374" priority="374" operator="equal">
      <formula>"ogółem"</formula>
    </cfRule>
    <cfRule type="cellIs" dxfId="373" priority="375" operator="equal">
      <formula>"ogółem"</formula>
    </cfRule>
  </conditionalFormatting>
  <conditionalFormatting sqref="A903">
    <cfRule type="cellIs" dxfId="372" priority="373" operator="equal">
      <formula>"Wydatki bieżące"</formula>
    </cfRule>
  </conditionalFormatting>
  <conditionalFormatting sqref="B903">
    <cfRule type="cellIs" dxfId="371" priority="371" operator="equal">
      <formula>"ogółem"</formula>
    </cfRule>
    <cfRule type="cellIs" dxfId="370" priority="372" operator="equal">
      <formula>"ogółem"</formula>
    </cfRule>
  </conditionalFormatting>
  <conditionalFormatting sqref="A904">
    <cfRule type="cellIs" dxfId="369" priority="370" operator="equal">
      <formula>"Wydatki bieżące"</formula>
    </cfRule>
  </conditionalFormatting>
  <conditionalFormatting sqref="A904">
    <cfRule type="cellIs" dxfId="368" priority="369" operator="equal">
      <formula>"Wydatki bieżące"</formula>
    </cfRule>
  </conditionalFormatting>
  <conditionalFormatting sqref="A904">
    <cfRule type="cellIs" dxfId="367" priority="368" operator="equal">
      <formula>"Wydatki bieżące"</formula>
    </cfRule>
  </conditionalFormatting>
  <conditionalFormatting sqref="B837">
    <cfRule type="cellIs" dxfId="366" priority="367" operator="equal">
      <formula>"ogółem"</formula>
    </cfRule>
  </conditionalFormatting>
  <conditionalFormatting sqref="A837">
    <cfRule type="cellIs" dxfId="365" priority="366" operator="equal">
      <formula>"Wydatki bieżące"</formula>
    </cfRule>
  </conditionalFormatting>
  <conditionalFormatting sqref="B837">
    <cfRule type="cellIs" dxfId="364" priority="365" operator="equal">
      <formula>"ogółem"</formula>
    </cfRule>
  </conditionalFormatting>
  <conditionalFormatting sqref="A837">
    <cfRule type="cellIs" dxfId="363" priority="364" operator="equal">
      <formula>"Wydatki bieżące"</formula>
    </cfRule>
  </conditionalFormatting>
  <conditionalFormatting sqref="B837">
    <cfRule type="cellIs" dxfId="362" priority="362" operator="equal">
      <formula>"ogółem"</formula>
    </cfRule>
    <cfRule type="cellIs" dxfId="361" priority="363" operator="equal">
      <formula>"ogółem"</formula>
    </cfRule>
  </conditionalFormatting>
  <conditionalFormatting sqref="A837">
    <cfRule type="cellIs" dxfId="360" priority="361" operator="equal">
      <formula>"Wydatki bieżące"</formula>
    </cfRule>
  </conditionalFormatting>
  <conditionalFormatting sqref="B837">
    <cfRule type="cellIs" dxfId="359" priority="359" operator="equal">
      <formula>"ogółem"</formula>
    </cfRule>
    <cfRule type="cellIs" dxfId="358" priority="360" operator="equal">
      <formula>"ogółem"</formula>
    </cfRule>
  </conditionalFormatting>
  <conditionalFormatting sqref="B840">
    <cfRule type="cellIs" dxfId="357" priority="358" operator="equal">
      <formula>"ogółem"</formula>
    </cfRule>
  </conditionalFormatting>
  <conditionalFormatting sqref="A840">
    <cfRule type="cellIs" dxfId="356" priority="357" operator="equal">
      <formula>"Wydatki bieżące"</formula>
    </cfRule>
  </conditionalFormatting>
  <conditionalFormatting sqref="B840">
    <cfRule type="cellIs" dxfId="355" priority="356" operator="equal">
      <formula>"ogółem"</formula>
    </cfRule>
  </conditionalFormatting>
  <conditionalFormatting sqref="A840">
    <cfRule type="cellIs" dxfId="354" priority="355" operator="equal">
      <formula>"Wydatki bieżące"</formula>
    </cfRule>
  </conditionalFormatting>
  <conditionalFormatting sqref="B840">
    <cfRule type="cellIs" dxfId="353" priority="353" operator="equal">
      <formula>"ogółem"</formula>
    </cfRule>
    <cfRule type="cellIs" dxfId="352" priority="354" operator="equal">
      <formula>"ogółem"</formula>
    </cfRule>
  </conditionalFormatting>
  <conditionalFormatting sqref="A840">
    <cfRule type="cellIs" dxfId="351" priority="352" operator="equal">
      <formula>"Wydatki bieżące"</formula>
    </cfRule>
  </conditionalFormatting>
  <conditionalFormatting sqref="B840">
    <cfRule type="cellIs" dxfId="350" priority="350" operator="equal">
      <formula>"ogółem"</formula>
    </cfRule>
    <cfRule type="cellIs" dxfId="349" priority="351" operator="equal">
      <formula>"ogółem"</formula>
    </cfRule>
  </conditionalFormatting>
  <conditionalFormatting sqref="B841 B843">
    <cfRule type="cellIs" dxfId="348" priority="349" operator="equal">
      <formula>"ogółem"</formula>
    </cfRule>
  </conditionalFormatting>
  <conditionalFormatting sqref="A841 A843">
    <cfRule type="cellIs" dxfId="347" priority="348" operator="equal">
      <formula>"Wydatki bieżące"</formula>
    </cfRule>
  </conditionalFormatting>
  <conditionalFormatting sqref="B841 B843">
    <cfRule type="cellIs" dxfId="346" priority="347" operator="equal">
      <formula>"ogółem"</formula>
    </cfRule>
  </conditionalFormatting>
  <conditionalFormatting sqref="A841 A843">
    <cfRule type="cellIs" dxfId="345" priority="346" operator="equal">
      <formula>"Wydatki bieżące"</formula>
    </cfRule>
  </conditionalFormatting>
  <conditionalFormatting sqref="B841 B843">
    <cfRule type="cellIs" dxfId="344" priority="344" operator="equal">
      <formula>"ogółem"</formula>
    </cfRule>
    <cfRule type="cellIs" dxfId="343" priority="345" operator="equal">
      <formula>"ogółem"</formula>
    </cfRule>
  </conditionalFormatting>
  <conditionalFormatting sqref="A841 A843">
    <cfRule type="cellIs" dxfId="342" priority="343" operator="equal">
      <formula>"Wydatki bieżące"</formula>
    </cfRule>
  </conditionalFormatting>
  <conditionalFormatting sqref="B841 B843">
    <cfRule type="cellIs" dxfId="341" priority="341" operator="equal">
      <formula>"ogółem"</formula>
    </cfRule>
    <cfRule type="cellIs" dxfId="340" priority="342" operator="equal">
      <formula>"ogółem"</formula>
    </cfRule>
  </conditionalFormatting>
  <conditionalFormatting sqref="B842">
    <cfRule type="cellIs" dxfId="339" priority="340" operator="equal">
      <formula>"ogółem"</formula>
    </cfRule>
  </conditionalFormatting>
  <conditionalFormatting sqref="A842">
    <cfRule type="cellIs" dxfId="338" priority="339" operator="equal">
      <formula>"Wydatki bieżące"</formula>
    </cfRule>
  </conditionalFormatting>
  <conditionalFormatting sqref="B842">
    <cfRule type="cellIs" dxfId="337" priority="338" operator="equal">
      <formula>"ogółem"</formula>
    </cfRule>
  </conditionalFormatting>
  <conditionalFormatting sqref="A842">
    <cfRule type="cellIs" dxfId="336" priority="337" operator="equal">
      <formula>"Wydatki bieżące"</formula>
    </cfRule>
  </conditionalFormatting>
  <conditionalFormatting sqref="B842">
    <cfRule type="cellIs" dxfId="335" priority="335" operator="equal">
      <formula>"ogółem"</formula>
    </cfRule>
    <cfRule type="cellIs" dxfId="334" priority="336" operator="equal">
      <formula>"ogółem"</formula>
    </cfRule>
  </conditionalFormatting>
  <conditionalFormatting sqref="A842">
    <cfRule type="cellIs" dxfId="333" priority="334" operator="equal">
      <formula>"Wydatki bieżące"</formula>
    </cfRule>
  </conditionalFormatting>
  <conditionalFormatting sqref="B842">
    <cfRule type="cellIs" dxfId="332" priority="332" operator="equal">
      <formula>"ogółem"</formula>
    </cfRule>
    <cfRule type="cellIs" dxfId="331" priority="333" operator="equal">
      <formula>"ogółem"</formula>
    </cfRule>
  </conditionalFormatting>
  <conditionalFormatting sqref="B844">
    <cfRule type="cellIs" dxfId="330" priority="331" operator="equal">
      <formula>"ogółem"</formula>
    </cfRule>
  </conditionalFormatting>
  <conditionalFormatting sqref="A844">
    <cfRule type="cellIs" dxfId="329" priority="330" operator="equal">
      <formula>"Wydatki bieżące"</formula>
    </cfRule>
  </conditionalFormatting>
  <conditionalFormatting sqref="B844">
    <cfRule type="cellIs" dxfId="328" priority="329" operator="equal">
      <formula>"ogółem"</formula>
    </cfRule>
  </conditionalFormatting>
  <conditionalFormatting sqref="A844">
    <cfRule type="cellIs" dxfId="327" priority="328" operator="equal">
      <formula>"Wydatki bieżące"</formula>
    </cfRule>
  </conditionalFormatting>
  <conditionalFormatting sqref="B844">
    <cfRule type="cellIs" dxfId="326" priority="326" operator="equal">
      <formula>"ogółem"</formula>
    </cfRule>
    <cfRule type="cellIs" dxfId="325" priority="327" operator="equal">
      <formula>"ogółem"</formula>
    </cfRule>
  </conditionalFormatting>
  <conditionalFormatting sqref="A844">
    <cfRule type="cellIs" dxfId="324" priority="325" operator="equal">
      <formula>"Wydatki bieżące"</formula>
    </cfRule>
  </conditionalFormatting>
  <conditionalFormatting sqref="B844">
    <cfRule type="cellIs" dxfId="323" priority="323" operator="equal">
      <formula>"ogółem"</formula>
    </cfRule>
    <cfRule type="cellIs" dxfId="322" priority="324" operator="equal">
      <formula>"ogółem"</formula>
    </cfRule>
  </conditionalFormatting>
  <conditionalFormatting sqref="B1332">
    <cfRule type="cellIs" dxfId="321" priority="322" operator="equal">
      <formula>"ogółem"</formula>
    </cfRule>
  </conditionalFormatting>
  <conditionalFormatting sqref="A1332">
    <cfRule type="cellIs" dxfId="320" priority="321" operator="equal">
      <formula>"Wydatki bieżące"</formula>
    </cfRule>
  </conditionalFormatting>
  <conditionalFormatting sqref="B1332">
    <cfRule type="cellIs" dxfId="319" priority="320" operator="equal">
      <formula>"ogółem"</formula>
    </cfRule>
  </conditionalFormatting>
  <conditionalFormatting sqref="A1332">
    <cfRule type="cellIs" dxfId="318" priority="319" operator="equal">
      <formula>"Wydatki bieżące"</formula>
    </cfRule>
  </conditionalFormatting>
  <conditionalFormatting sqref="B1332">
    <cfRule type="cellIs" dxfId="317" priority="317" operator="equal">
      <formula>"ogółem"</formula>
    </cfRule>
    <cfRule type="cellIs" dxfId="316" priority="318" operator="equal">
      <formula>"ogółem"</formula>
    </cfRule>
  </conditionalFormatting>
  <conditionalFormatting sqref="A1332">
    <cfRule type="cellIs" dxfId="315" priority="316" operator="equal">
      <formula>"Wydatki bieżące"</formula>
    </cfRule>
  </conditionalFormatting>
  <conditionalFormatting sqref="B1332">
    <cfRule type="cellIs" dxfId="314" priority="314" operator="equal">
      <formula>"ogółem"</formula>
    </cfRule>
    <cfRule type="cellIs" dxfId="313" priority="315" operator="equal">
      <formula>"ogółem"</formula>
    </cfRule>
  </conditionalFormatting>
  <conditionalFormatting sqref="B1334">
    <cfRule type="cellIs" dxfId="312" priority="313" operator="equal">
      <formula>"ogółem"</formula>
    </cfRule>
  </conditionalFormatting>
  <conditionalFormatting sqref="A1334">
    <cfRule type="cellIs" dxfId="311" priority="312" operator="equal">
      <formula>"Wydatki bieżące"</formula>
    </cfRule>
  </conditionalFormatting>
  <conditionalFormatting sqref="B1334">
    <cfRule type="cellIs" dxfId="310" priority="311" operator="equal">
      <formula>"ogółem"</formula>
    </cfRule>
  </conditionalFormatting>
  <conditionalFormatting sqref="A1334">
    <cfRule type="cellIs" dxfId="309" priority="310" operator="equal">
      <formula>"Wydatki bieżące"</formula>
    </cfRule>
  </conditionalFormatting>
  <conditionalFormatting sqref="B1334">
    <cfRule type="cellIs" dxfId="308" priority="308" operator="equal">
      <formula>"ogółem"</formula>
    </cfRule>
    <cfRule type="cellIs" dxfId="307" priority="309" operator="equal">
      <formula>"ogółem"</formula>
    </cfRule>
  </conditionalFormatting>
  <conditionalFormatting sqref="A1334">
    <cfRule type="cellIs" dxfId="306" priority="307" operator="equal">
      <formula>"Wydatki bieżące"</formula>
    </cfRule>
  </conditionalFormatting>
  <conditionalFormatting sqref="B1334">
    <cfRule type="cellIs" dxfId="305" priority="305" operator="equal">
      <formula>"ogółem"</formula>
    </cfRule>
    <cfRule type="cellIs" dxfId="304" priority="306" operator="equal">
      <formula>"ogółem"</formula>
    </cfRule>
  </conditionalFormatting>
  <conditionalFormatting sqref="B1342">
    <cfRule type="cellIs" dxfId="303" priority="304" operator="equal">
      <formula>"ogółem"</formula>
    </cfRule>
  </conditionalFormatting>
  <conditionalFormatting sqref="A1342">
    <cfRule type="cellIs" dxfId="302" priority="303" operator="equal">
      <formula>"Wydatki bieżące"</formula>
    </cfRule>
  </conditionalFormatting>
  <conditionalFormatting sqref="B1342">
    <cfRule type="cellIs" dxfId="301" priority="302" operator="equal">
      <formula>"ogółem"</formula>
    </cfRule>
  </conditionalFormatting>
  <conditionalFormatting sqref="A1342">
    <cfRule type="cellIs" dxfId="300" priority="301" operator="equal">
      <formula>"Wydatki bieżące"</formula>
    </cfRule>
  </conditionalFormatting>
  <conditionalFormatting sqref="B1342">
    <cfRule type="cellIs" dxfId="299" priority="299" operator="equal">
      <formula>"ogółem"</formula>
    </cfRule>
    <cfRule type="cellIs" dxfId="298" priority="300" operator="equal">
      <formula>"ogółem"</formula>
    </cfRule>
  </conditionalFormatting>
  <conditionalFormatting sqref="A1342">
    <cfRule type="cellIs" dxfId="297" priority="298" operator="equal">
      <formula>"Wydatki bieżące"</formula>
    </cfRule>
  </conditionalFormatting>
  <conditionalFormatting sqref="B1342">
    <cfRule type="cellIs" dxfId="296" priority="296" operator="equal">
      <formula>"ogółem"</formula>
    </cfRule>
    <cfRule type="cellIs" dxfId="295" priority="297" operator="equal">
      <formula>"ogółem"</formula>
    </cfRule>
  </conditionalFormatting>
  <conditionalFormatting sqref="B1344">
    <cfRule type="cellIs" dxfId="294" priority="295" operator="equal">
      <formula>"ogółem"</formula>
    </cfRule>
  </conditionalFormatting>
  <conditionalFormatting sqref="A1344">
    <cfRule type="cellIs" dxfId="293" priority="294" operator="equal">
      <formula>"Wydatki bieżące"</formula>
    </cfRule>
  </conditionalFormatting>
  <conditionalFormatting sqref="B1344">
    <cfRule type="cellIs" dxfId="292" priority="293" operator="equal">
      <formula>"ogółem"</formula>
    </cfRule>
  </conditionalFormatting>
  <conditionalFormatting sqref="A1344">
    <cfRule type="cellIs" dxfId="291" priority="292" operator="equal">
      <formula>"Wydatki bieżące"</formula>
    </cfRule>
  </conditionalFormatting>
  <conditionalFormatting sqref="B1344">
    <cfRule type="cellIs" dxfId="290" priority="290" operator="equal">
      <formula>"ogółem"</formula>
    </cfRule>
    <cfRule type="cellIs" dxfId="289" priority="291" operator="equal">
      <formula>"ogółem"</formula>
    </cfRule>
  </conditionalFormatting>
  <conditionalFormatting sqref="A1344">
    <cfRule type="cellIs" dxfId="288" priority="289" operator="equal">
      <formula>"Wydatki bieżące"</formula>
    </cfRule>
  </conditionalFormatting>
  <conditionalFormatting sqref="B1344">
    <cfRule type="cellIs" dxfId="287" priority="287" operator="equal">
      <formula>"ogółem"</formula>
    </cfRule>
    <cfRule type="cellIs" dxfId="286" priority="288" operator="equal">
      <formula>"ogółem"</formula>
    </cfRule>
  </conditionalFormatting>
  <conditionalFormatting sqref="B1429">
    <cfRule type="cellIs" dxfId="285" priority="286" operator="equal">
      <formula>"ogółem"</formula>
    </cfRule>
  </conditionalFormatting>
  <conditionalFormatting sqref="B1429">
    <cfRule type="cellIs" dxfId="284" priority="285" operator="equal">
      <formula>"ogółem"</formula>
    </cfRule>
  </conditionalFormatting>
  <conditionalFormatting sqref="B1429">
    <cfRule type="cellIs" dxfId="283" priority="283" operator="equal">
      <formula>"ogółem"</formula>
    </cfRule>
    <cfRule type="cellIs" dxfId="282" priority="284" operator="equal">
      <formula>"ogółem"</formula>
    </cfRule>
  </conditionalFormatting>
  <conditionalFormatting sqref="B1429">
    <cfRule type="cellIs" dxfId="281" priority="281" operator="equal">
      <formula>"ogółem"</formula>
    </cfRule>
    <cfRule type="cellIs" dxfId="280" priority="282" operator="equal">
      <formula>"ogółem"</formula>
    </cfRule>
  </conditionalFormatting>
  <conditionalFormatting sqref="A1429">
    <cfRule type="cellIs" dxfId="279" priority="280" operator="equal">
      <formula>"Wydatki bieżące"</formula>
    </cfRule>
  </conditionalFormatting>
  <conditionalFormatting sqref="A1429">
    <cfRule type="cellIs" dxfId="278" priority="279" operator="equal">
      <formula>"Wydatki bieżące"</formula>
    </cfRule>
  </conditionalFormatting>
  <conditionalFormatting sqref="A1429">
    <cfRule type="cellIs" dxfId="277" priority="278" operator="equal">
      <formula>"Wydatki bieżące"</formula>
    </cfRule>
  </conditionalFormatting>
  <conditionalFormatting sqref="B1360">
    <cfRule type="cellIs" dxfId="276" priority="277" operator="equal">
      <formula>"ogółem"</formula>
    </cfRule>
  </conditionalFormatting>
  <conditionalFormatting sqref="A1360">
    <cfRule type="cellIs" dxfId="275" priority="276" operator="equal">
      <formula>"Wydatki bieżące"</formula>
    </cfRule>
  </conditionalFormatting>
  <conditionalFormatting sqref="B1360">
    <cfRule type="cellIs" dxfId="274" priority="275" operator="equal">
      <formula>"ogółem"</formula>
    </cfRule>
  </conditionalFormatting>
  <conditionalFormatting sqref="A1360">
    <cfRule type="cellIs" dxfId="273" priority="274" operator="equal">
      <formula>"Wydatki bieżące"</formula>
    </cfRule>
  </conditionalFormatting>
  <conditionalFormatting sqref="B1360">
    <cfRule type="cellIs" dxfId="272" priority="272" operator="equal">
      <formula>"ogółem"</formula>
    </cfRule>
    <cfRule type="cellIs" dxfId="271" priority="273" operator="equal">
      <formula>"ogółem"</formula>
    </cfRule>
  </conditionalFormatting>
  <conditionalFormatting sqref="A1360">
    <cfRule type="cellIs" dxfId="270" priority="271" operator="equal">
      <formula>"Wydatki bieżące"</formula>
    </cfRule>
  </conditionalFormatting>
  <conditionalFormatting sqref="B1360">
    <cfRule type="cellIs" dxfId="269" priority="269" operator="equal">
      <formula>"ogółem"</formula>
    </cfRule>
    <cfRule type="cellIs" dxfId="268" priority="270" operator="equal">
      <formula>"ogółem"</formula>
    </cfRule>
  </conditionalFormatting>
  <conditionalFormatting sqref="B1361">
    <cfRule type="cellIs" dxfId="267" priority="268" operator="equal">
      <formula>"ogółem"</formula>
    </cfRule>
  </conditionalFormatting>
  <conditionalFormatting sqref="A1361">
    <cfRule type="cellIs" dxfId="266" priority="267" operator="equal">
      <formula>"Wydatki bieżące"</formula>
    </cfRule>
  </conditionalFormatting>
  <conditionalFormatting sqref="B1361">
    <cfRule type="cellIs" dxfId="265" priority="266" operator="equal">
      <formula>"ogółem"</formula>
    </cfRule>
  </conditionalFormatting>
  <conditionalFormatting sqref="A1361">
    <cfRule type="cellIs" dxfId="264" priority="265" operator="equal">
      <formula>"Wydatki bieżące"</formula>
    </cfRule>
  </conditionalFormatting>
  <conditionalFormatting sqref="B1361">
    <cfRule type="cellIs" dxfId="263" priority="263" operator="equal">
      <formula>"ogółem"</formula>
    </cfRule>
    <cfRule type="cellIs" dxfId="262" priority="264" operator="equal">
      <formula>"ogółem"</formula>
    </cfRule>
  </conditionalFormatting>
  <conditionalFormatting sqref="A1361">
    <cfRule type="cellIs" dxfId="261" priority="262" operator="equal">
      <formula>"Wydatki bieżące"</formula>
    </cfRule>
  </conditionalFormatting>
  <conditionalFormatting sqref="B1361">
    <cfRule type="cellIs" dxfId="260" priority="260" operator="equal">
      <formula>"ogółem"</formula>
    </cfRule>
    <cfRule type="cellIs" dxfId="259" priority="261" operator="equal">
      <formula>"ogółem"</formula>
    </cfRule>
  </conditionalFormatting>
  <conditionalFormatting sqref="B1350">
    <cfRule type="cellIs" dxfId="258" priority="259" operator="equal">
      <formula>"ogółem"</formula>
    </cfRule>
  </conditionalFormatting>
  <conditionalFormatting sqref="A1350">
    <cfRule type="cellIs" dxfId="257" priority="258" operator="equal">
      <formula>"Wydatki bieżące"</formula>
    </cfRule>
  </conditionalFormatting>
  <conditionalFormatting sqref="B1350">
    <cfRule type="cellIs" dxfId="256" priority="257" operator="equal">
      <formula>"ogółem"</formula>
    </cfRule>
  </conditionalFormatting>
  <conditionalFormatting sqref="A1350">
    <cfRule type="cellIs" dxfId="255" priority="256" operator="equal">
      <formula>"Wydatki bieżące"</formula>
    </cfRule>
  </conditionalFormatting>
  <conditionalFormatting sqref="B1350">
    <cfRule type="cellIs" dxfId="254" priority="254" operator="equal">
      <formula>"ogółem"</formula>
    </cfRule>
    <cfRule type="cellIs" dxfId="253" priority="255" operator="equal">
      <formula>"ogółem"</formula>
    </cfRule>
  </conditionalFormatting>
  <conditionalFormatting sqref="A1350">
    <cfRule type="cellIs" dxfId="252" priority="253" operator="equal">
      <formula>"Wydatki bieżące"</formula>
    </cfRule>
  </conditionalFormatting>
  <conditionalFormatting sqref="B1350">
    <cfRule type="cellIs" dxfId="251" priority="251" operator="equal">
      <formula>"ogółem"</formula>
    </cfRule>
    <cfRule type="cellIs" dxfId="250" priority="252" operator="equal">
      <formula>"ogółem"</formula>
    </cfRule>
  </conditionalFormatting>
  <conditionalFormatting sqref="B538">
    <cfRule type="cellIs" dxfId="249" priority="250" operator="equal">
      <formula>"ogółem"</formula>
    </cfRule>
  </conditionalFormatting>
  <conditionalFormatting sqref="A538">
    <cfRule type="cellIs" dxfId="248" priority="249" operator="equal">
      <formula>"Wydatki bieżące"</formula>
    </cfRule>
  </conditionalFormatting>
  <conditionalFormatting sqref="B538">
    <cfRule type="cellIs" dxfId="247" priority="248" operator="equal">
      <formula>"ogółem"</formula>
    </cfRule>
  </conditionalFormatting>
  <conditionalFormatting sqref="A538">
    <cfRule type="cellIs" dxfId="246" priority="247" operator="equal">
      <formula>"Wydatki bieżące"</formula>
    </cfRule>
  </conditionalFormatting>
  <conditionalFormatting sqref="B538">
    <cfRule type="cellIs" dxfId="245" priority="245" operator="equal">
      <formula>"ogółem"</formula>
    </cfRule>
    <cfRule type="cellIs" dxfId="244" priority="246" operator="equal">
      <formula>"ogółem"</formula>
    </cfRule>
  </conditionalFormatting>
  <conditionalFormatting sqref="A538">
    <cfRule type="cellIs" dxfId="243" priority="244" operator="equal">
      <formula>"Wydatki bieżące"</formula>
    </cfRule>
  </conditionalFormatting>
  <conditionalFormatting sqref="B538">
    <cfRule type="cellIs" dxfId="242" priority="242" operator="equal">
      <formula>"ogółem"</formula>
    </cfRule>
    <cfRule type="cellIs" dxfId="241" priority="243" operator="equal">
      <formula>"ogółem"</formula>
    </cfRule>
  </conditionalFormatting>
  <conditionalFormatting sqref="B544">
    <cfRule type="cellIs" dxfId="240" priority="241" operator="equal">
      <formula>"ogółem"</formula>
    </cfRule>
  </conditionalFormatting>
  <conditionalFormatting sqref="A544">
    <cfRule type="cellIs" dxfId="239" priority="240" operator="equal">
      <formula>"Wydatki bieżące"</formula>
    </cfRule>
  </conditionalFormatting>
  <conditionalFormatting sqref="B544">
    <cfRule type="cellIs" dxfId="238" priority="239" operator="equal">
      <formula>"ogółem"</formula>
    </cfRule>
  </conditionalFormatting>
  <conditionalFormatting sqref="A544">
    <cfRule type="cellIs" dxfId="237" priority="238" operator="equal">
      <formula>"Wydatki bieżące"</formula>
    </cfRule>
  </conditionalFormatting>
  <conditionalFormatting sqref="B544">
    <cfRule type="cellIs" dxfId="236" priority="236" operator="equal">
      <formula>"ogółem"</formula>
    </cfRule>
    <cfRule type="cellIs" dxfId="235" priority="237" operator="equal">
      <formula>"ogółem"</formula>
    </cfRule>
  </conditionalFormatting>
  <conditionalFormatting sqref="A544">
    <cfRule type="cellIs" dxfId="234" priority="235" operator="equal">
      <formula>"Wydatki bieżące"</formula>
    </cfRule>
  </conditionalFormatting>
  <conditionalFormatting sqref="B544">
    <cfRule type="cellIs" dxfId="233" priority="233" operator="equal">
      <formula>"ogółem"</formula>
    </cfRule>
    <cfRule type="cellIs" dxfId="232" priority="234" operator="equal">
      <formula>"ogółem"</formula>
    </cfRule>
  </conditionalFormatting>
  <conditionalFormatting sqref="A614">
    <cfRule type="cellIs" dxfId="231" priority="232" operator="equal">
      <formula>"Wydatki bieżące"</formula>
    </cfRule>
  </conditionalFormatting>
  <conditionalFormatting sqref="A614">
    <cfRule type="cellIs" dxfId="230" priority="231" operator="equal">
      <formula>"Wydatki bieżące"</formula>
    </cfRule>
  </conditionalFormatting>
  <conditionalFormatting sqref="A614">
    <cfRule type="cellIs" dxfId="229" priority="230" operator="equal">
      <formula>"Wydatki bieżące"</formula>
    </cfRule>
  </conditionalFormatting>
  <conditionalFormatting sqref="B2037">
    <cfRule type="cellIs" dxfId="228" priority="229" operator="equal">
      <formula>"ogółem"</formula>
    </cfRule>
  </conditionalFormatting>
  <conditionalFormatting sqref="A2037">
    <cfRule type="cellIs" dxfId="227" priority="228" operator="equal">
      <formula>"Wydatki bieżące"</formula>
    </cfRule>
  </conditionalFormatting>
  <conditionalFormatting sqref="B2037">
    <cfRule type="cellIs" dxfId="226" priority="227" operator="equal">
      <formula>"ogółem"</formula>
    </cfRule>
  </conditionalFormatting>
  <conditionalFormatting sqref="A2037">
    <cfRule type="cellIs" dxfId="225" priority="226" operator="equal">
      <formula>"Wydatki bieżące"</formula>
    </cfRule>
  </conditionalFormatting>
  <conditionalFormatting sqref="B2037">
    <cfRule type="cellIs" dxfId="224" priority="224" operator="equal">
      <formula>"ogółem"</formula>
    </cfRule>
    <cfRule type="cellIs" dxfId="223" priority="225" operator="equal">
      <formula>"ogółem"</formula>
    </cfRule>
  </conditionalFormatting>
  <conditionalFormatting sqref="A2037">
    <cfRule type="cellIs" dxfId="222" priority="223" operator="equal">
      <formula>"Wydatki bieżące"</formula>
    </cfRule>
  </conditionalFormatting>
  <conditionalFormatting sqref="B2037">
    <cfRule type="cellIs" dxfId="221" priority="221" operator="equal">
      <formula>"ogółem"</formula>
    </cfRule>
    <cfRule type="cellIs" dxfId="220" priority="222" operator="equal">
      <formula>"ogółem"</formula>
    </cfRule>
  </conditionalFormatting>
  <conditionalFormatting sqref="B2050">
    <cfRule type="cellIs" dxfId="219" priority="220" operator="equal">
      <formula>"ogółem"</formula>
    </cfRule>
  </conditionalFormatting>
  <conditionalFormatting sqref="A2050">
    <cfRule type="cellIs" dxfId="218" priority="219" operator="equal">
      <formula>"Wydatki bieżące"</formula>
    </cfRule>
  </conditionalFormatting>
  <conditionalFormatting sqref="B2050">
    <cfRule type="cellIs" dxfId="217" priority="218" operator="equal">
      <formula>"ogółem"</formula>
    </cfRule>
  </conditionalFormatting>
  <conditionalFormatting sqref="A2050">
    <cfRule type="cellIs" dxfId="216" priority="217" operator="equal">
      <formula>"Wydatki bieżące"</formula>
    </cfRule>
  </conditionalFormatting>
  <conditionalFormatting sqref="B2050">
    <cfRule type="cellIs" dxfId="215" priority="215" operator="equal">
      <formula>"ogółem"</formula>
    </cfRule>
    <cfRule type="cellIs" dxfId="214" priority="216" operator="equal">
      <formula>"ogółem"</formula>
    </cfRule>
  </conditionalFormatting>
  <conditionalFormatting sqref="A2050">
    <cfRule type="cellIs" dxfId="213" priority="214" operator="equal">
      <formula>"Wydatki bieżące"</formula>
    </cfRule>
  </conditionalFormatting>
  <conditionalFormatting sqref="B2050">
    <cfRule type="cellIs" dxfId="212" priority="212" operator="equal">
      <formula>"ogółem"</formula>
    </cfRule>
    <cfRule type="cellIs" dxfId="211" priority="213" operator="equal">
      <formula>"ogółem"</formula>
    </cfRule>
  </conditionalFormatting>
  <conditionalFormatting sqref="B2064">
    <cfRule type="cellIs" dxfId="210" priority="211" operator="equal">
      <formula>"ogółem"</formula>
    </cfRule>
  </conditionalFormatting>
  <conditionalFormatting sqref="A2064">
    <cfRule type="cellIs" dxfId="209" priority="210" operator="equal">
      <formula>"Wydatki bieżące"</formula>
    </cfRule>
  </conditionalFormatting>
  <conditionalFormatting sqref="B2064">
    <cfRule type="cellIs" dxfId="208" priority="209" operator="equal">
      <formula>"ogółem"</formula>
    </cfRule>
  </conditionalFormatting>
  <conditionalFormatting sqref="A2064">
    <cfRule type="cellIs" dxfId="207" priority="208" operator="equal">
      <formula>"Wydatki bieżące"</formula>
    </cfRule>
  </conditionalFormatting>
  <conditionalFormatting sqref="B2064">
    <cfRule type="cellIs" dxfId="206" priority="206" operator="equal">
      <formula>"ogółem"</formula>
    </cfRule>
    <cfRule type="cellIs" dxfId="205" priority="207" operator="equal">
      <formula>"ogółem"</formula>
    </cfRule>
  </conditionalFormatting>
  <conditionalFormatting sqref="A2064">
    <cfRule type="cellIs" dxfId="204" priority="205" operator="equal">
      <formula>"Wydatki bieżące"</formula>
    </cfRule>
  </conditionalFormatting>
  <conditionalFormatting sqref="B2064">
    <cfRule type="cellIs" dxfId="203" priority="203" operator="equal">
      <formula>"ogółem"</formula>
    </cfRule>
    <cfRule type="cellIs" dxfId="202" priority="204" operator="equal">
      <formula>"ogółem"</formula>
    </cfRule>
  </conditionalFormatting>
  <conditionalFormatting sqref="B2079">
    <cfRule type="cellIs" dxfId="201" priority="202" operator="equal">
      <formula>"ogółem"</formula>
    </cfRule>
  </conditionalFormatting>
  <conditionalFormatting sqref="A2079">
    <cfRule type="cellIs" dxfId="200" priority="201" operator="equal">
      <formula>"Wydatki bieżące"</formula>
    </cfRule>
  </conditionalFormatting>
  <conditionalFormatting sqref="B2079">
    <cfRule type="cellIs" dxfId="199" priority="200" operator="equal">
      <formula>"ogółem"</formula>
    </cfRule>
  </conditionalFormatting>
  <conditionalFormatting sqref="A2079">
    <cfRule type="cellIs" dxfId="198" priority="199" operator="equal">
      <formula>"Wydatki bieżące"</formula>
    </cfRule>
  </conditionalFormatting>
  <conditionalFormatting sqref="B2079">
    <cfRule type="cellIs" dxfId="197" priority="197" operator="equal">
      <formula>"ogółem"</formula>
    </cfRule>
    <cfRule type="cellIs" dxfId="196" priority="198" operator="equal">
      <formula>"ogółem"</formula>
    </cfRule>
  </conditionalFormatting>
  <conditionalFormatting sqref="A2079">
    <cfRule type="cellIs" dxfId="195" priority="196" operator="equal">
      <formula>"Wydatki bieżące"</formula>
    </cfRule>
  </conditionalFormatting>
  <conditionalFormatting sqref="B2079">
    <cfRule type="cellIs" dxfId="194" priority="194" operator="equal">
      <formula>"ogółem"</formula>
    </cfRule>
    <cfRule type="cellIs" dxfId="193" priority="195" operator="equal">
      <formula>"ogółem"</formula>
    </cfRule>
  </conditionalFormatting>
  <conditionalFormatting sqref="B1013">
    <cfRule type="cellIs" dxfId="192" priority="193" operator="equal">
      <formula>"ogółem"</formula>
    </cfRule>
  </conditionalFormatting>
  <conditionalFormatting sqref="A1013">
    <cfRule type="cellIs" dxfId="191" priority="192" operator="equal">
      <formula>"Wydatki bieżące"</formula>
    </cfRule>
  </conditionalFormatting>
  <conditionalFormatting sqref="B1013">
    <cfRule type="cellIs" dxfId="190" priority="191" operator="equal">
      <formula>"ogółem"</formula>
    </cfRule>
  </conditionalFormatting>
  <conditionalFormatting sqref="A1013">
    <cfRule type="cellIs" dxfId="189" priority="190" operator="equal">
      <formula>"Wydatki bieżące"</formula>
    </cfRule>
  </conditionalFormatting>
  <conditionalFormatting sqref="B1013">
    <cfRule type="cellIs" dxfId="188" priority="188" operator="equal">
      <formula>"ogółem"</formula>
    </cfRule>
    <cfRule type="cellIs" dxfId="187" priority="189" operator="equal">
      <formula>"ogółem"</formula>
    </cfRule>
  </conditionalFormatting>
  <conditionalFormatting sqref="A1013">
    <cfRule type="cellIs" dxfId="186" priority="187" operator="equal">
      <formula>"Wydatki bieżące"</formula>
    </cfRule>
  </conditionalFormatting>
  <conditionalFormatting sqref="B1013">
    <cfRule type="cellIs" dxfId="185" priority="185" operator="equal">
      <formula>"ogółem"</formula>
    </cfRule>
    <cfRule type="cellIs" dxfId="184" priority="186" operator="equal">
      <formula>"ogółem"</formula>
    </cfRule>
  </conditionalFormatting>
  <conditionalFormatting sqref="B1050">
    <cfRule type="cellIs" dxfId="183" priority="184" operator="equal">
      <formula>"ogółem"</formula>
    </cfRule>
  </conditionalFormatting>
  <conditionalFormatting sqref="A1050">
    <cfRule type="cellIs" dxfId="182" priority="183" operator="equal">
      <formula>"Wydatki bieżące"</formula>
    </cfRule>
  </conditionalFormatting>
  <conditionalFormatting sqref="B1050">
    <cfRule type="cellIs" dxfId="181" priority="182" operator="equal">
      <formula>"ogółem"</formula>
    </cfRule>
  </conditionalFormatting>
  <conditionalFormatting sqref="A1050">
    <cfRule type="cellIs" dxfId="180" priority="181" operator="equal">
      <formula>"Wydatki bieżące"</formula>
    </cfRule>
  </conditionalFormatting>
  <conditionalFormatting sqref="B1050">
    <cfRule type="cellIs" dxfId="179" priority="179" operator="equal">
      <formula>"ogółem"</formula>
    </cfRule>
    <cfRule type="cellIs" dxfId="178" priority="180" operator="equal">
      <formula>"ogółem"</formula>
    </cfRule>
  </conditionalFormatting>
  <conditionalFormatting sqref="A1050">
    <cfRule type="cellIs" dxfId="177" priority="178" operator="equal">
      <formula>"Wydatki bieżące"</formula>
    </cfRule>
  </conditionalFormatting>
  <conditionalFormatting sqref="B1050">
    <cfRule type="cellIs" dxfId="176" priority="176" operator="equal">
      <formula>"ogółem"</formula>
    </cfRule>
    <cfRule type="cellIs" dxfId="175" priority="177" operator="equal">
      <formula>"ogółem"</formula>
    </cfRule>
  </conditionalFormatting>
  <conditionalFormatting sqref="B1079">
    <cfRule type="cellIs" dxfId="174" priority="175" operator="equal">
      <formula>"ogółem"</formula>
    </cfRule>
  </conditionalFormatting>
  <conditionalFormatting sqref="A1079">
    <cfRule type="cellIs" dxfId="173" priority="174" operator="equal">
      <formula>"Wydatki bieżące"</formula>
    </cfRule>
  </conditionalFormatting>
  <conditionalFormatting sqref="B1079">
    <cfRule type="cellIs" dxfId="172" priority="173" operator="equal">
      <formula>"ogółem"</formula>
    </cfRule>
  </conditionalFormatting>
  <conditionalFormatting sqref="A1079">
    <cfRule type="cellIs" dxfId="171" priority="172" operator="equal">
      <formula>"Wydatki bieżące"</formula>
    </cfRule>
  </conditionalFormatting>
  <conditionalFormatting sqref="B1079">
    <cfRule type="cellIs" dxfId="170" priority="170" operator="equal">
      <formula>"ogółem"</formula>
    </cfRule>
    <cfRule type="cellIs" dxfId="169" priority="171" operator="equal">
      <formula>"ogółem"</formula>
    </cfRule>
  </conditionalFormatting>
  <conditionalFormatting sqref="A1079">
    <cfRule type="cellIs" dxfId="168" priority="169" operator="equal">
      <formula>"Wydatki bieżące"</formula>
    </cfRule>
  </conditionalFormatting>
  <conditionalFormatting sqref="B1079">
    <cfRule type="cellIs" dxfId="167" priority="167" operator="equal">
      <formula>"ogółem"</formula>
    </cfRule>
    <cfRule type="cellIs" dxfId="166" priority="168" operator="equal">
      <formula>"ogółem"</formula>
    </cfRule>
  </conditionalFormatting>
  <conditionalFormatting sqref="B1110">
    <cfRule type="cellIs" dxfId="165" priority="166" operator="equal">
      <formula>"ogółem"</formula>
    </cfRule>
  </conditionalFormatting>
  <conditionalFormatting sqref="A1110">
    <cfRule type="cellIs" dxfId="164" priority="165" operator="equal">
      <formula>"Wydatki bieżące"</formula>
    </cfRule>
  </conditionalFormatting>
  <conditionalFormatting sqref="B1110">
    <cfRule type="cellIs" dxfId="163" priority="164" operator="equal">
      <formula>"ogółem"</formula>
    </cfRule>
  </conditionalFormatting>
  <conditionalFormatting sqref="A1110">
    <cfRule type="cellIs" dxfId="162" priority="163" operator="equal">
      <formula>"Wydatki bieżące"</formula>
    </cfRule>
  </conditionalFormatting>
  <conditionalFormatting sqref="B1110">
    <cfRule type="cellIs" dxfId="161" priority="161" operator="equal">
      <formula>"ogółem"</formula>
    </cfRule>
    <cfRule type="cellIs" dxfId="160" priority="162" operator="equal">
      <formula>"ogółem"</formula>
    </cfRule>
  </conditionalFormatting>
  <conditionalFormatting sqref="A1110">
    <cfRule type="cellIs" dxfId="159" priority="160" operator="equal">
      <formula>"Wydatki bieżące"</formula>
    </cfRule>
  </conditionalFormatting>
  <conditionalFormatting sqref="B1110">
    <cfRule type="cellIs" dxfId="158" priority="158" operator="equal">
      <formula>"ogółem"</formula>
    </cfRule>
    <cfRule type="cellIs" dxfId="157" priority="159" operator="equal">
      <formula>"ogółem"</formula>
    </cfRule>
  </conditionalFormatting>
  <conditionalFormatting sqref="B1656">
    <cfRule type="cellIs" dxfId="156" priority="157" operator="equal">
      <formula>"ogółem"</formula>
    </cfRule>
  </conditionalFormatting>
  <conditionalFormatting sqref="A1656">
    <cfRule type="cellIs" dxfId="155" priority="156" operator="equal">
      <formula>"Wydatki bieżące"</formula>
    </cfRule>
  </conditionalFormatting>
  <conditionalFormatting sqref="B1656">
    <cfRule type="cellIs" dxfId="154" priority="155" operator="equal">
      <formula>"ogółem"</formula>
    </cfRule>
  </conditionalFormatting>
  <conditionalFormatting sqref="A1656">
    <cfRule type="cellIs" dxfId="153" priority="154" operator="equal">
      <formula>"Wydatki bieżące"</formula>
    </cfRule>
  </conditionalFormatting>
  <conditionalFormatting sqref="B1656">
    <cfRule type="cellIs" dxfId="152" priority="152" operator="equal">
      <formula>"ogółem"</formula>
    </cfRule>
    <cfRule type="cellIs" dxfId="151" priority="153" operator="equal">
      <formula>"ogółem"</formula>
    </cfRule>
  </conditionalFormatting>
  <conditionalFormatting sqref="A1656">
    <cfRule type="cellIs" dxfId="150" priority="151" operator="equal">
      <formula>"Wydatki bieżące"</formula>
    </cfRule>
  </conditionalFormatting>
  <conditionalFormatting sqref="B1656">
    <cfRule type="cellIs" dxfId="149" priority="149" operator="equal">
      <formula>"ogółem"</formula>
    </cfRule>
    <cfRule type="cellIs" dxfId="148" priority="150" operator="equal">
      <formula>"ogółem"</formula>
    </cfRule>
  </conditionalFormatting>
  <conditionalFormatting sqref="B720">
    <cfRule type="cellIs" dxfId="147" priority="148" operator="equal">
      <formula>"ogółem"</formula>
    </cfRule>
  </conditionalFormatting>
  <conditionalFormatting sqref="A720">
    <cfRule type="cellIs" dxfId="146" priority="147" operator="equal">
      <formula>"Wydatki bieżące"</formula>
    </cfRule>
  </conditionalFormatting>
  <conditionalFormatting sqref="B720">
    <cfRule type="cellIs" dxfId="145" priority="146" operator="equal">
      <formula>"ogółem"</formula>
    </cfRule>
  </conditionalFormatting>
  <conditionalFormatting sqref="A720">
    <cfRule type="cellIs" dxfId="144" priority="145" operator="equal">
      <formula>"Wydatki bieżące"</formula>
    </cfRule>
  </conditionalFormatting>
  <conditionalFormatting sqref="B720">
    <cfRule type="cellIs" dxfId="143" priority="143" operator="equal">
      <formula>"ogółem"</formula>
    </cfRule>
    <cfRule type="cellIs" dxfId="142" priority="144" operator="equal">
      <formula>"ogółem"</formula>
    </cfRule>
  </conditionalFormatting>
  <conditionalFormatting sqref="A720">
    <cfRule type="cellIs" dxfId="141" priority="142" operator="equal">
      <formula>"Wydatki bieżące"</formula>
    </cfRule>
  </conditionalFormatting>
  <conditionalFormatting sqref="B720">
    <cfRule type="cellIs" dxfId="140" priority="140" operator="equal">
      <formula>"ogółem"</formula>
    </cfRule>
    <cfRule type="cellIs" dxfId="139" priority="141" operator="equal">
      <formula>"ogółem"</formula>
    </cfRule>
  </conditionalFormatting>
  <conditionalFormatting sqref="B755">
    <cfRule type="cellIs" dxfId="138" priority="139" operator="equal">
      <formula>"ogółem"</formula>
    </cfRule>
  </conditionalFormatting>
  <conditionalFormatting sqref="A755">
    <cfRule type="cellIs" dxfId="137" priority="138" operator="equal">
      <formula>"Wydatki bieżące"</formula>
    </cfRule>
  </conditionalFormatting>
  <conditionalFormatting sqref="B755">
    <cfRule type="cellIs" dxfId="136" priority="137" operator="equal">
      <formula>"ogółem"</formula>
    </cfRule>
  </conditionalFormatting>
  <conditionalFormatting sqref="A755">
    <cfRule type="cellIs" dxfId="135" priority="136" operator="equal">
      <formula>"Wydatki bieżące"</formula>
    </cfRule>
  </conditionalFormatting>
  <conditionalFormatting sqref="B755">
    <cfRule type="cellIs" dxfId="134" priority="134" operator="equal">
      <formula>"ogółem"</formula>
    </cfRule>
    <cfRule type="cellIs" dxfId="133" priority="135" operator="equal">
      <formula>"ogółem"</formula>
    </cfRule>
  </conditionalFormatting>
  <conditionalFormatting sqref="A755">
    <cfRule type="cellIs" dxfId="132" priority="133" operator="equal">
      <formula>"Wydatki bieżące"</formula>
    </cfRule>
  </conditionalFormatting>
  <conditionalFormatting sqref="B755">
    <cfRule type="cellIs" dxfId="131" priority="131" operator="equal">
      <formula>"ogółem"</formula>
    </cfRule>
    <cfRule type="cellIs" dxfId="130" priority="132" operator="equal">
      <formula>"ogółem"</formula>
    </cfRule>
  </conditionalFormatting>
  <conditionalFormatting sqref="B756">
    <cfRule type="cellIs" dxfId="129" priority="130" operator="equal">
      <formula>"ogółem"</formula>
    </cfRule>
  </conditionalFormatting>
  <conditionalFormatting sqref="A756">
    <cfRule type="cellIs" dxfId="128" priority="129" operator="equal">
      <formula>"Wydatki bieżące"</formula>
    </cfRule>
  </conditionalFormatting>
  <conditionalFormatting sqref="B756">
    <cfRule type="cellIs" dxfId="127" priority="128" operator="equal">
      <formula>"ogółem"</formula>
    </cfRule>
  </conditionalFormatting>
  <conditionalFormatting sqref="A756">
    <cfRule type="cellIs" dxfId="126" priority="127" operator="equal">
      <formula>"Wydatki bieżące"</formula>
    </cfRule>
  </conditionalFormatting>
  <conditionalFormatting sqref="B756">
    <cfRule type="cellIs" dxfId="125" priority="125" operator="equal">
      <formula>"ogółem"</formula>
    </cfRule>
    <cfRule type="cellIs" dxfId="124" priority="126" operator="equal">
      <formula>"ogółem"</formula>
    </cfRule>
  </conditionalFormatting>
  <conditionalFormatting sqref="A756">
    <cfRule type="cellIs" dxfId="123" priority="124" operator="equal">
      <formula>"Wydatki bieżące"</formula>
    </cfRule>
  </conditionalFormatting>
  <conditionalFormatting sqref="B756">
    <cfRule type="cellIs" dxfId="122" priority="122" operator="equal">
      <formula>"ogółem"</formula>
    </cfRule>
    <cfRule type="cellIs" dxfId="121" priority="123" operator="equal">
      <formula>"ogółem"</formula>
    </cfRule>
  </conditionalFormatting>
  <conditionalFormatting sqref="B1925">
    <cfRule type="cellIs" dxfId="120" priority="121" operator="equal">
      <formula>"ogółem"</formula>
    </cfRule>
  </conditionalFormatting>
  <conditionalFormatting sqref="A1925">
    <cfRule type="cellIs" dxfId="119" priority="120" operator="equal">
      <formula>"Wydatki bieżące"</formula>
    </cfRule>
  </conditionalFormatting>
  <conditionalFormatting sqref="B1925">
    <cfRule type="cellIs" dxfId="118" priority="119" operator="equal">
      <formula>"ogółem"</formula>
    </cfRule>
  </conditionalFormatting>
  <conditionalFormatting sqref="A1925">
    <cfRule type="cellIs" dxfId="117" priority="118" operator="equal">
      <formula>"Wydatki bieżące"</formula>
    </cfRule>
  </conditionalFormatting>
  <conditionalFormatting sqref="B1925">
    <cfRule type="cellIs" dxfId="116" priority="116" operator="equal">
      <formula>"ogółem"</formula>
    </cfRule>
    <cfRule type="cellIs" dxfId="115" priority="117" operator="equal">
      <formula>"ogółem"</formula>
    </cfRule>
  </conditionalFormatting>
  <conditionalFormatting sqref="A1925">
    <cfRule type="cellIs" dxfId="114" priority="115" operator="equal">
      <formula>"Wydatki bieżące"</formula>
    </cfRule>
  </conditionalFormatting>
  <conditionalFormatting sqref="B1925">
    <cfRule type="cellIs" dxfId="113" priority="113" operator="equal">
      <formula>"ogółem"</formula>
    </cfRule>
    <cfRule type="cellIs" dxfId="112" priority="114" operator="equal">
      <formula>"ogółem"</formula>
    </cfRule>
  </conditionalFormatting>
  <conditionalFormatting sqref="B1324">
    <cfRule type="cellIs" dxfId="111" priority="112" operator="equal">
      <formula>"ogółem"</formula>
    </cfRule>
  </conditionalFormatting>
  <conditionalFormatting sqref="A1324">
    <cfRule type="cellIs" dxfId="110" priority="111" operator="equal">
      <formula>"Wydatki bieżące"</formula>
    </cfRule>
  </conditionalFormatting>
  <conditionalFormatting sqref="B1324">
    <cfRule type="cellIs" dxfId="109" priority="110" operator="equal">
      <formula>"ogółem"</formula>
    </cfRule>
  </conditionalFormatting>
  <conditionalFormatting sqref="A1324">
    <cfRule type="cellIs" dxfId="108" priority="109" operator="equal">
      <formula>"Wydatki bieżące"</formula>
    </cfRule>
  </conditionalFormatting>
  <conditionalFormatting sqref="B1324">
    <cfRule type="cellIs" dxfId="107" priority="107" operator="equal">
      <formula>"ogółem"</formula>
    </cfRule>
    <cfRule type="cellIs" dxfId="106" priority="108" operator="equal">
      <formula>"ogółem"</formula>
    </cfRule>
  </conditionalFormatting>
  <conditionalFormatting sqref="A1324">
    <cfRule type="cellIs" dxfId="105" priority="106" operator="equal">
      <formula>"Wydatki bieżące"</formula>
    </cfRule>
  </conditionalFormatting>
  <conditionalFormatting sqref="B1324">
    <cfRule type="cellIs" dxfId="104" priority="104" operator="equal">
      <formula>"ogółem"</formula>
    </cfRule>
    <cfRule type="cellIs" dxfId="103" priority="105" operator="equal">
      <formula>"ogółem"</formula>
    </cfRule>
  </conditionalFormatting>
  <conditionalFormatting sqref="B484">
    <cfRule type="cellIs" dxfId="102" priority="103" operator="equal">
      <formula>"ogółem"</formula>
    </cfRule>
  </conditionalFormatting>
  <conditionalFormatting sqref="A484">
    <cfRule type="cellIs" dxfId="101" priority="102" operator="equal">
      <formula>"Wydatki bieżące"</formula>
    </cfRule>
  </conditionalFormatting>
  <conditionalFormatting sqref="B484">
    <cfRule type="cellIs" dxfId="100" priority="101" operator="equal">
      <formula>"ogółem"</formula>
    </cfRule>
  </conditionalFormatting>
  <conditionalFormatting sqref="A484">
    <cfRule type="cellIs" dxfId="99" priority="100" operator="equal">
      <formula>"Wydatki bieżące"</formula>
    </cfRule>
  </conditionalFormatting>
  <conditionalFormatting sqref="B484">
    <cfRule type="cellIs" dxfId="98" priority="98" operator="equal">
      <formula>"ogółem"</formula>
    </cfRule>
    <cfRule type="cellIs" dxfId="97" priority="99" operator="equal">
      <formula>"ogółem"</formula>
    </cfRule>
  </conditionalFormatting>
  <conditionalFormatting sqref="A484">
    <cfRule type="cellIs" dxfId="96" priority="97" operator="equal">
      <formula>"Wydatki bieżące"</formula>
    </cfRule>
  </conditionalFormatting>
  <conditionalFormatting sqref="B484">
    <cfRule type="cellIs" dxfId="95" priority="95" operator="equal">
      <formula>"ogółem"</formula>
    </cfRule>
    <cfRule type="cellIs" dxfId="94" priority="96" operator="equal">
      <formula>"ogółem"</formula>
    </cfRule>
  </conditionalFormatting>
  <conditionalFormatting sqref="B489">
    <cfRule type="cellIs" dxfId="93" priority="94" operator="equal">
      <formula>"ogółem"</formula>
    </cfRule>
  </conditionalFormatting>
  <conditionalFormatting sqref="A489">
    <cfRule type="cellIs" dxfId="92" priority="93" operator="equal">
      <formula>"Wydatki bieżące"</formula>
    </cfRule>
  </conditionalFormatting>
  <conditionalFormatting sqref="B489">
    <cfRule type="cellIs" dxfId="91" priority="92" operator="equal">
      <formula>"ogółem"</formula>
    </cfRule>
  </conditionalFormatting>
  <conditionalFormatting sqref="A489">
    <cfRule type="cellIs" dxfId="90" priority="91" operator="equal">
      <formula>"Wydatki bieżące"</formula>
    </cfRule>
  </conditionalFormatting>
  <conditionalFormatting sqref="B489">
    <cfRule type="cellIs" dxfId="89" priority="89" operator="equal">
      <formula>"ogółem"</formula>
    </cfRule>
    <cfRule type="cellIs" dxfId="88" priority="90" operator="equal">
      <formula>"ogółem"</formula>
    </cfRule>
  </conditionalFormatting>
  <conditionalFormatting sqref="A489">
    <cfRule type="cellIs" dxfId="87" priority="88" operator="equal">
      <formula>"Wydatki bieżące"</formula>
    </cfRule>
  </conditionalFormatting>
  <conditionalFormatting sqref="B489">
    <cfRule type="cellIs" dxfId="86" priority="86" operator="equal">
      <formula>"ogółem"</formula>
    </cfRule>
    <cfRule type="cellIs" dxfId="85" priority="87" operator="equal">
      <formula>"ogółem"</formula>
    </cfRule>
  </conditionalFormatting>
  <conditionalFormatting sqref="B1487">
    <cfRule type="cellIs" dxfId="84" priority="85" operator="equal">
      <formula>"ogółem"</formula>
    </cfRule>
  </conditionalFormatting>
  <conditionalFormatting sqref="A1487">
    <cfRule type="cellIs" dxfId="83" priority="84" operator="equal">
      <formula>"Wydatki bieżące"</formula>
    </cfRule>
  </conditionalFormatting>
  <conditionalFormatting sqref="B1487">
    <cfRule type="cellIs" dxfId="82" priority="83" operator="equal">
      <formula>"ogółem"</formula>
    </cfRule>
  </conditionalFormatting>
  <conditionalFormatting sqref="A1487">
    <cfRule type="cellIs" dxfId="81" priority="82" operator="equal">
      <formula>"Wydatki bieżące"</formula>
    </cfRule>
  </conditionalFormatting>
  <conditionalFormatting sqref="B1487">
    <cfRule type="cellIs" dxfId="80" priority="80" operator="equal">
      <formula>"ogółem"</formula>
    </cfRule>
    <cfRule type="cellIs" dxfId="79" priority="81" operator="equal">
      <formula>"ogółem"</formula>
    </cfRule>
  </conditionalFormatting>
  <conditionalFormatting sqref="A1487">
    <cfRule type="cellIs" dxfId="78" priority="79" operator="equal">
      <formula>"Wydatki bieżące"</formula>
    </cfRule>
  </conditionalFormatting>
  <conditionalFormatting sqref="B1487">
    <cfRule type="cellIs" dxfId="77" priority="77" operator="equal">
      <formula>"ogółem"</formula>
    </cfRule>
    <cfRule type="cellIs" dxfId="76" priority="78" operator="equal">
      <formula>"ogółem"</formula>
    </cfRule>
  </conditionalFormatting>
  <conditionalFormatting sqref="F1829:F1832">
    <cfRule type="cellIs" dxfId="75" priority="76" operator="equal">
      <formula>"ogółem"</formula>
    </cfRule>
  </conditionalFormatting>
  <conditionalFormatting sqref="F1829:F1832">
    <cfRule type="cellIs" dxfId="74" priority="75" operator="equal">
      <formula>"ogółem"</formula>
    </cfRule>
  </conditionalFormatting>
  <conditionalFormatting sqref="F1829:F1832">
    <cfRule type="cellIs" dxfId="73" priority="73" operator="equal">
      <formula>"ogółem"</formula>
    </cfRule>
    <cfRule type="cellIs" dxfId="72" priority="74" operator="equal">
      <formula>"ogółem"</formula>
    </cfRule>
  </conditionalFormatting>
  <conditionalFormatting sqref="F1795:F1797">
    <cfRule type="cellIs" dxfId="71" priority="72" operator="equal">
      <formula>"ogółem"</formula>
    </cfRule>
  </conditionalFormatting>
  <conditionalFormatting sqref="F1795:F1797">
    <cfRule type="cellIs" dxfId="70" priority="71" operator="equal">
      <formula>"ogółem"</formula>
    </cfRule>
  </conditionalFormatting>
  <conditionalFormatting sqref="F1795:F1797">
    <cfRule type="cellIs" dxfId="69" priority="69" operator="equal">
      <formula>"ogółem"</formula>
    </cfRule>
    <cfRule type="cellIs" dxfId="68" priority="70" operator="equal">
      <formula>"ogółem"</formula>
    </cfRule>
  </conditionalFormatting>
  <conditionalFormatting sqref="F1801:F1803">
    <cfRule type="cellIs" dxfId="67" priority="68" operator="equal">
      <formula>"ogółem"</formula>
    </cfRule>
  </conditionalFormatting>
  <conditionalFormatting sqref="F1801:F1803">
    <cfRule type="cellIs" dxfId="66" priority="67" operator="equal">
      <formula>"ogółem"</formula>
    </cfRule>
  </conditionalFormatting>
  <conditionalFormatting sqref="F1801:F1803">
    <cfRule type="cellIs" dxfId="65" priority="65" operator="equal">
      <formula>"ogółem"</formula>
    </cfRule>
    <cfRule type="cellIs" dxfId="64" priority="66" operator="equal">
      <formula>"ogółem"</formula>
    </cfRule>
  </conditionalFormatting>
  <conditionalFormatting sqref="F1813:F1814">
    <cfRule type="cellIs" dxfId="63" priority="64" operator="equal">
      <formula>"ogółem"</formula>
    </cfRule>
  </conditionalFormatting>
  <conditionalFormatting sqref="F1813:F1814">
    <cfRule type="cellIs" dxfId="62" priority="63" operator="equal">
      <formula>"ogółem"</formula>
    </cfRule>
  </conditionalFormatting>
  <conditionalFormatting sqref="F1813:F1814">
    <cfRule type="cellIs" dxfId="61" priority="61" operator="equal">
      <formula>"ogółem"</formula>
    </cfRule>
    <cfRule type="cellIs" dxfId="60" priority="62" operator="equal">
      <formula>"ogółem"</formula>
    </cfRule>
  </conditionalFormatting>
  <conditionalFormatting sqref="F1807:F1809">
    <cfRule type="cellIs" dxfId="59" priority="60" operator="equal">
      <formula>"ogółem"</formula>
    </cfRule>
  </conditionalFormatting>
  <conditionalFormatting sqref="F1807:F1809">
    <cfRule type="cellIs" dxfId="58" priority="59" operator="equal">
      <formula>"ogółem"</formula>
    </cfRule>
  </conditionalFormatting>
  <conditionalFormatting sqref="F1807:F1809">
    <cfRule type="cellIs" dxfId="57" priority="57" operator="equal">
      <formula>"ogółem"</formula>
    </cfRule>
    <cfRule type="cellIs" dxfId="56" priority="58" operator="equal">
      <formula>"ogółem"</formula>
    </cfRule>
  </conditionalFormatting>
  <conditionalFormatting sqref="F1836:F1837">
    <cfRule type="cellIs" dxfId="55" priority="56" operator="equal">
      <formula>"ogółem"</formula>
    </cfRule>
  </conditionalFormatting>
  <conditionalFormatting sqref="F1836:F1837">
    <cfRule type="cellIs" dxfId="54" priority="55" operator="equal">
      <formula>"ogółem"</formula>
    </cfRule>
  </conditionalFormatting>
  <conditionalFormatting sqref="F1836:F1837">
    <cfRule type="cellIs" dxfId="53" priority="53" operator="equal">
      <formula>"ogółem"</formula>
    </cfRule>
    <cfRule type="cellIs" dxfId="52" priority="54" operator="equal">
      <formula>"ogółem"</formula>
    </cfRule>
  </conditionalFormatting>
  <conditionalFormatting sqref="F1745:F1747">
    <cfRule type="cellIs" dxfId="51" priority="52" operator="equal">
      <formula>"ogółem"</formula>
    </cfRule>
  </conditionalFormatting>
  <conditionalFormatting sqref="F1745:F1747">
    <cfRule type="cellIs" dxfId="50" priority="51" operator="equal">
      <formula>"ogółem"</formula>
    </cfRule>
  </conditionalFormatting>
  <conditionalFormatting sqref="F1745:F1747">
    <cfRule type="cellIs" dxfId="49" priority="49" operator="equal">
      <formula>"ogółem"</formula>
    </cfRule>
    <cfRule type="cellIs" dxfId="48" priority="50" operator="equal">
      <formula>"ogółem"</formula>
    </cfRule>
  </conditionalFormatting>
  <conditionalFormatting sqref="F1849:F1850">
    <cfRule type="cellIs" dxfId="47" priority="48" operator="equal">
      <formula>"ogółem"</formula>
    </cfRule>
  </conditionalFormatting>
  <conditionalFormatting sqref="F1849:F1850">
    <cfRule type="cellIs" dxfId="46" priority="47" operator="equal">
      <formula>"ogółem"</formula>
    </cfRule>
  </conditionalFormatting>
  <conditionalFormatting sqref="F1849:F1850">
    <cfRule type="cellIs" dxfId="45" priority="45" operator="equal">
      <formula>"ogółem"</formula>
    </cfRule>
    <cfRule type="cellIs" dxfId="44" priority="46" operator="equal">
      <formula>"ogółem"</formula>
    </cfRule>
  </conditionalFormatting>
  <conditionalFormatting sqref="F1841:F1845">
    <cfRule type="cellIs" dxfId="43" priority="44" operator="equal">
      <formula>"ogółem"</formula>
    </cfRule>
  </conditionalFormatting>
  <conditionalFormatting sqref="F1841:F1845">
    <cfRule type="cellIs" dxfId="42" priority="43" operator="equal">
      <formula>"ogółem"</formula>
    </cfRule>
  </conditionalFormatting>
  <conditionalFormatting sqref="F1841:F1845">
    <cfRule type="cellIs" dxfId="41" priority="41" operator="equal">
      <formula>"ogółem"</formula>
    </cfRule>
    <cfRule type="cellIs" dxfId="40" priority="42" operator="equal">
      <formula>"ogółem"</formula>
    </cfRule>
  </conditionalFormatting>
  <conditionalFormatting sqref="F1715:F1718">
    <cfRule type="cellIs" dxfId="39" priority="40" operator="equal">
      <formula>"ogółem"</formula>
    </cfRule>
  </conditionalFormatting>
  <conditionalFormatting sqref="F1715:F1718">
    <cfRule type="cellIs" dxfId="38" priority="39" operator="equal">
      <formula>"ogółem"</formula>
    </cfRule>
  </conditionalFormatting>
  <conditionalFormatting sqref="F1715:F1718">
    <cfRule type="cellIs" dxfId="37" priority="37" operator="equal">
      <formula>"ogółem"</formula>
    </cfRule>
    <cfRule type="cellIs" dxfId="36" priority="38" operator="equal">
      <formula>"ogółem"</formula>
    </cfRule>
  </conditionalFormatting>
  <conditionalFormatting sqref="F1727:F1728">
    <cfRule type="cellIs" dxfId="35" priority="36" operator="equal">
      <formula>"ogółem"</formula>
    </cfRule>
  </conditionalFormatting>
  <conditionalFormatting sqref="F1727:F1728">
    <cfRule type="cellIs" dxfId="34" priority="35" operator="equal">
      <formula>"ogółem"</formula>
    </cfRule>
  </conditionalFormatting>
  <conditionalFormatting sqref="F1727:F1728">
    <cfRule type="cellIs" dxfId="33" priority="33" operator="equal">
      <formula>"ogółem"</formula>
    </cfRule>
    <cfRule type="cellIs" dxfId="32" priority="34" operator="equal">
      <formula>"ogółem"</formula>
    </cfRule>
  </conditionalFormatting>
  <conditionalFormatting sqref="F1732:F1733">
    <cfRule type="cellIs" dxfId="31" priority="32" operator="equal">
      <formula>"ogółem"</formula>
    </cfRule>
  </conditionalFormatting>
  <conditionalFormatting sqref="F1732:F1733">
    <cfRule type="cellIs" dxfId="30" priority="31" operator="equal">
      <formula>"ogółem"</formula>
    </cfRule>
  </conditionalFormatting>
  <conditionalFormatting sqref="F1732:F1733">
    <cfRule type="cellIs" dxfId="29" priority="29" operator="equal">
      <formula>"ogółem"</formula>
    </cfRule>
    <cfRule type="cellIs" dxfId="28" priority="30" operator="equal">
      <formula>"ogółem"</formula>
    </cfRule>
  </conditionalFormatting>
  <conditionalFormatting sqref="C64 B61:B63">
    <cfRule type="cellIs" dxfId="27" priority="28" operator="equal">
      <formula>"ogółem"</formula>
    </cfRule>
  </conditionalFormatting>
  <conditionalFormatting sqref="A62:A63">
    <cfRule type="cellIs" dxfId="26" priority="27" operator="equal">
      <formula>"Wydatki bieżące"</formula>
    </cfRule>
  </conditionalFormatting>
  <conditionalFormatting sqref="C64 B61:B63">
    <cfRule type="cellIs" dxfId="25" priority="26" operator="equal">
      <formula>"ogółem"</formula>
    </cfRule>
  </conditionalFormatting>
  <conditionalFormatting sqref="A62:A63">
    <cfRule type="cellIs" dxfId="24" priority="25" operator="equal">
      <formula>"Wydatki bieżące"</formula>
    </cfRule>
  </conditionalFormatting>
  <conditionalFormatting sqref="C64 B61:B63">
    <cfRule type="cellIs" dxfId="23" priority="23" operator="equal">
      <formula>"ogółem"</formula>
    </cfRule>
    <cfRule type="cellIs" dxfId="22" priority="24" operator="equal">
      <formula>"ogółem"</formula>
    </cfRule>
  </conditionalFormatting>
  <conditionalFormatting sqref="A62:A63">
    <cfRule type="cellIs" dxfId="21" priority="22" operator="equal">
      <formula>"Wydatki bieżące"</formula>
    </cfRule>
  </conditionalFormatting>
  <conditionalFormatting sqref="B61:B63">
    <cfRule type="cellIs" dxfId="20" priority="20" operator="equal">
      <formula>"ogółem"</formula>
    </cfRule>
    <cfRule type="cellIs" dxfId="19" priority="21" operator="equal">
      <formula>"ogółem"</formula>
    </cfRule>
  </conditionalFormatting>
  <conditionalFormatting sqref="A61">
    <cfRule type="cellIs" dxfId="18" priority="19" operator="equal">
      <formula>"Wydatki bieżące"</formula>
    </cfRule>
  </conditionalFormatting>
  <conditionalFormatting sqref="A61">
    <cfRule type="cellIs" dxfId="17" priority="18" operator="equal">
      <formula>"Wydatki bieżące"</formula>
    </cfRule>
  </conditionalFormatting>
  <conditionalFormatting sqref="A61">
    <cfRule type="cellIs" dxfId="16" priority="17" operator="equal">
      <formula>"Wydatki bieżące"</formula>
    </cfRule>
  </conditionalFormatting>
  <conditionalFormatting sqref="B64">
    <cfRule type="cellIs" dxfId="15" priority="16" operator="equal">
      <formula>"ogółem"</formula>
    </cfRule>
  </conditionalFormatting>
  <conditionalFormatting sqref="A64">
    <cfRule type="cellIs" dxfId="14" priority="15" operator="equal">
      <formula>"Wydatki bieżące"</formula>
    </cfRule>
  </conditionalFormatting>
  <conditionalFormatting sqref="B64">
    <cfRule type="cellIs" dxfId="13" priority="14" operator="equal">
      <formula>"ogółem"</formula>
    </cfRule>
  </conditionalFormatting>
  <conditionalFormatting sqref="A64">
    <cfRule type="cellIs" dxfId="12" priority="13" operator="equal">
      <formula>"Wydatki bieżące"</formula>
    </cfRule>
  </conditionalFormatting>
  <conditionalFormatting sqref="B64">
    <cfRule type="cellIs" dxfId="11" priority="11" operator="equal">
      <formula>"ogółem"</formula>
    </cfRule>
    <cfRule type="cellIs" dxfId="10" priority="12" operator="equal">
      <formula>"ogółem"</formula>
    </cfRule>
  </conditionalFormatting>
  <conditionalFormatting sqref="A64">
    <cfRule type="cellIs" dxfId="9" priority="10" operator="equal">
      <formula>"Wydatki bieżące"</formula>
    </cfRule>
  </conditionalFormatting>
  <conditionalFormatting sqref="B2197">
    <cfRule type="cellIs" dxfId="8" priority="9" operator="equal">
      <formula>"ogółem"</formula>
    </cfRule>
  </conditionalFormatting>
  <conditionalFormatting sqref="A2197">
    <cfRule type="cellIs" dxfId="7" priority="8" operator="equal">
      <formula>"Wydatki bieżące"</formula>
    </cfRule>
  </conditionalFormatting>
  <conditionalFormatting sqref="B2197">
    <cfRule type="cellIs" dxfId="6" priority="7" operator="equal">
      <formula>"ogółem"</formula>
    </cfRule>
  </conditionalFormatting>
  <conditionalFormatting sqref="A2197">
    <cfRule type="cellIs" dxfId="5" priority="6" operator="equal">
      <formula>"Wydatki bieżące"</formula>
    </cfRule>
  </conditionalFormatting>
  <conditionalFormatting sqref="B2197">
    <cfRule type="cellIs" dxfId="4" priority="4" operator="equal">
      <formula>"ogółem"</formula>
    </cfRule>
    <cfRule type="cellIs" dxfId="3" priority="5" operator="equal">
      <formula>"ogółem"</formula>
    </cfRule>
  </conditionalFormatting>
  <conditionalFormatting sqref="A2197">
    <cfRule type="cellIs" dxfId="2" priority="3" operator="equal">
      <formula>"Wydatki bieżące"</formula>
    </cfRule>
  </conditionalFormatting>
  <conditionalFormatting sqref="B2197">
    <cfRule type="cellIs" dxfId="1" priority="1" operator="equal">
      <formula>"ogółem"</formula>
    </cfRule>
    <cfRule type="cellIs" dxfId="0" priority="2" operator="equal">
      <formula>"ogółem"</formula>
    </cfRule>
  </conditionalFormatting>
  <printOptions horizontalCentered="1"/>
  <pageMargins left="0.39370078740157483" right="0.35433070866141736" top="0.47244094488188981" bottom="0.6692913385826772" header="0.19685039370078741" footer="0.19685039370078741"/>
  <pageSetup paperSize="9" scale="70" fitToHeight="0" orientation="landscape" r:id="rId7"/>
  <headerFooter alignWithMargins="0"/>
  <rowBreaks count="40" manualBreakCount="40">
    <brk id="60" max="9" man="1"/>
    <brk id="107" max="9" man="1"/>
    <brk id="147" max="9" man="1"/>
    <brk id="196" max="9" man="1"/>
    <brk id="244" max="9" man="1"/>
    <brk id="294" max="9" man="1"/>
    <brk id="341" max="9" man="1"/>
    <brk id="389" max="9" man="1"/>
    <brk id="442" max="9" man="1"/>
    <brk id="519" max="9" man="1"/>
    <brk id="590" max="9" man="1"/>
    <brk id="633" max="9" man="1"/>
    <brk id="691" max="9" man="1"/>
    <brk id="744" max="9" man="1"/>
    <brk id="792" max="9" man="1"/>
    <brk id="847" max="9" man="1"/>
    <brk id="915" max="9" man="1"/>
    <brk id="973" max="9" man="1"/>
    <brk id="1029" max="9" man="1"/>
    <brk id="1080" max="9" man="1"/>
    <brk id="1137" max="9" man="1"/>
    <brk id="1192" max="9" man="1"/>
    <brk id="1245" max="9" man="1"/>
    <brk id="1302" max="9" man="1"/>
    <brk id="1356" max="9" man="1"/>
    <brk id="1410" max="9" man="1"/>
    <brk id="1467" max="9" man="1"/>
    <brk id="1516" max="9" man="1"/>
    <brk id="1572" max="9" man="1"/>
    <brk id="1633" max="9" man="1"/>
    <brk id="1687" max="9" man="1"/>
    <brk id="1748" max="9" man="1"/>
    <brk id="1815" max="9" man="1"/>
    <brk id="1871" max="9" man="1"/>
    <brk id="1916" max="9" man="1"/>
    <brk id="1964" max="9" man="1"/>
    <brk id="2012" max="9" man="1"/>
    <brk id="2064" max="9" man="1"/>
    <brk id="2125" max="9" man="1"/>
    <brk id="2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2.2</vt:lpstr>
      <vt:lpstr>'Zał. nr 2.2'!Obszar_wydruku</vt:lpstr>
      <vt:lpstr>'Zał. nr 2.2'!Tytuły_wydruku</vt:lpstr>
    </vt:vector>
  </TitlesOfParts>
  <Company>umk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Okołowicz</dc:creator>
  <cp:lastModifiedBy>Żulik Zbigniew</cp:lastModifiedBy>
  <cp:lastPrinted>2024-03-29T08:33:33Z</cp:lastPrinted>
  <dcterms:created xsi:type="dcterms:W3CDTF">2004-01-23T12:07:53Z</dcterms:created>
  <dcterms:modified xsi:type="dcterms:W3CDTF">2024-03-29T08:34:04Z</dcterms:modified>
</cp:coreProperties>
</file>