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gmk.local\dane\BM\BM-06\BIP\ROK 2023-BIP\Sprawozdanie\"/>
    </mc:Choice>
  </mc:AlternateContent>
  <xr:revisionPtr revIDLastSave="0" documentId="13_ncr:1_{A2D6FDE3-7381-4262-B4C5-B46445453477}" xr6:coauthVersionLast="36" xr6:coauthVersionMax="36" xr10:uidLastSave="{00000000-0000-0000-0000-000000000000}"/>
  <bookViews>
    <workbookView xWindow="0" yWindow="0" windowWidth="20655" windowHeight="10980" xr2:uid="{00000000-000D-0000-FFFF-FFFF00000000}"/>
  </bookViews>
  <sheets>
    <sheet name="Zał. nr 4.1" sheetId="1" r:id="rId1"/>
  </sheets>
  <definedNames>
    <definedName name="_xlnm._FilterDatabase" localSheetId="0" hidden="1">'Zał. nr 4.1'!$A$35:$J$1198</definedName>
    <definedName name="_xlnm.Print_Area" localSheetId="0">'Zał. nr 4.1'!$A$1:$J$1198</definedName>
    <definedName name="_xlnm.Print_Titles" localSheetId="0">'Zał. nr 4.1'!$3:$6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94" i="1" l="1"/>
  <c r="H992" i="1"/>
  <c r="H989" i="1"/>
  <c r="H972" i="1"/>
  <c r="H966" i="1"/>
  <c r="H1068" i="1" l="1"/>
  <c r="H1075" i="1"/>
  <c r="H1073" i="1"/>
  <c r="H1026" i="1" l="1"/>
  <c r="H1025" i="1"/>
  <c r="H1013" i="1"/>
  <c r="H1196" i="1"/>
  <c r="H560" i="1"/>
  <c r="H132" i="1"/>
  <c r="H1127" i="1"/>
  <c r="H1124" i="1"/>
  <c r="H1141" i="1"/>
  <c r="H1178" i="1"/>
  <c r="H1184" i="1"/>
  <c r="H1183" i="1"/>
  <c r="H491" i="1"/>
  <c r="H160" i="1" l="1"/>
  <c r="G34" i="1" l="1"/>
  <c r="H34" i="1"/>
  <c r="F34" i="1"/>
  <c r="G33" i="1"/>
  <c r="H33" i="1"/>
  <c r="F33" i="1"/>
  <c r="G32" i="1"/>
  <c r="H32" i="1"/>
  <c r="F32" i="1"/>
  <c r="G31" i="1"/>
  <c r="H31" i="1"/>
  <c r="F31" i="1"/>
  <c r="G29" i="1"/>
  <c r="H29" i="1"/>
  <c r="F29" i="1"/>
  <c r="G28" i="1"/>
  <c r="H28" i="1"/>
  <c r="F28" i="1"/>
  <c r="G27" i="1"/>
  <c r="H27" i="1"/>
  <c r="F27" i="1"/>
  <c r="G26" i="1"/>
  <c r="H26" i="1"/>
  <c r="F26" i="1"/>
  <c r="G24" i="1"/>
  <c r="H24" i="1"/>
  <c r="F24" i="1"/>
  <c r="G23" i="1"/>
  <c r="H23" i="1"/>
  <c r="F23" i="1"/>
  <c r="H22" i="1"/>
  <c r="F22" i="1"/>
  <c r="G21" i="1"/>
  <c r="H21" i="1"/>
  <c r="F21" i="1"/>
  <c r="G20" i="1"/>
  <c r="H20" i="1"/>
  <c r="F20" i="1"/>
  <c r="G19" i="1"/>
  <c r="H19" i="1"/>
  <c r="H18" i="1"/>
  <c r="F18" i="1"/>
  <c r="H17" i="1"/>
  <c r="G17" i="1"/>
  <c r="H16" i="1"/>
  <c r="G16" i="1"/>
  <c r="G15" i="1"/>
  <c r="H15" i="1"/>
  <c r="G14" i="1"/>
  <c r="H14" i="1"/>
  <c r="F14" i="1"/>
  <c r="I27" i="1" l="1"/>
  <c r="I24" i="1"/>
  <c r="I14" i="1"/>
  <c r="I21" i="1"/>
  <c r="I19" i="1"/>
  <c r="I17" i="1"/>
  <c r="G30" i="1"/>
  <c r="G25" i="1"/>
  <c r="I20" i="1"/>
  <c r="I29" i="1"/>
  <c r="I34" i="1"/>
  <c r="I16" i="1"/>
  <c r="F25" i="1"/>
  <c r="F30" i="1"/>
  <c r="I32" i="1"/>
  <c r="I28" i="1"/>
  <c r="H30" i="1"/>
  <c r="I33" i="1"/>
  <c r="I15" i="1"/>
  <c r="H25" i="1"/>
  <c r="I23" i="1"/>
  <c r="I26" i="1"/>
  <c r="I31" i="1"/>
  <c r="I25" i="1" l="1"/>
  <c r="I30" i="1"/>
  <c r="G13" i="1"/>
  <c r="G12" i="1"/>
  <c r="H12" i="1"/>
  <c r="F12" i="1"/>
  <c r="H9" i="1"/>
  <c r="H10" i="1"/>
  <c r="G11" i="1"/>
  <c r="G10" i="1"/>
  <c r="F10" i="1"/>
  <c r="G9" i="1"/>
  <c r="H1187" i="1"/>
  <c r="I1198" i="1"/>
  <c r="I1197" i="1"/>
  <c r="G1196" i="1"/>
  <c r="I1196" i="1" s="1"/>
  <c r="F1196" i="1"/>
  <c r="F1187" i="1" s="1"/>
  <c r="I1195" i="1"/>
  <c r="I1189" i="1"/>
  <c r="H1172" i="1"/>
  <c r="G1172" i="1"/>
  <c r="F1172" i="1"/>
  <c r="I1185" i="1"/>
  <c r="I1184" i="1"/>
  <c r="I1183" i="1"/>
  <c r="I1181" i="1"/>
  <c r="I1180" i="1"/>
  <c r="I1178" i="1"/>
  <c r="I1177" i="1"/>
  <c r="I1176" i="1"/>
  <c r="I1175" i="1"/>
  <c r="I1174" i="1"/>
  <c r="I1170" i="1"/>
  <c r="I1169" i="1"/>
  <c r="H1168" i="1"/>
  <c r="G1168" i="1"/>
  <c r="I1167" i="1"/>
  <c r="I1166" i="1"/>
  <c r="H1165" i="1"/>
  <c r="G1165" i="1"/>
  <c r="I1164" i="1"/>
  <c r="I1163" i="1"/>
  <c r="I1162" i="1"/>
  <c r="H1161" i="1"/>
  <c r="G1161" i="1"/>
  <c r="F1161" i="1"/>
  <c r="I1160" i="1"/>
  <c r="I1159" i="1"/>
  <c r="I1158" i="1"/>
  <c r="I1157" i="1"/>
  <c r="I1156" i="1"/>
  <c r="I1155" i="1"/>
  <c r="I1153" i="1"/>
  <c r="I1152" i="1"/>
  <c r="I1151" i="1"/>
  <c r="I1150" i="1"/>
  <c r="H1149" i="1"/>
  <c r="G1149" i="1"/>
  <c r="F1149" i="1"/>
  <c r="I1148" i="1"/>
  <c r="I1147" i="1"/>
  <c r="I1146" i="1"/>
  <c r="I1145" i="1"/>
  <c r="I1144" i="1"/>
  <c r="H1143" i="1"/>
  <c r="G1143" i="1"/>
  <c r="I1142" i="1"/>
  <c r="G1141" i="1"/>
  <c r="I12" i="1" l="1"/>
  <c r="I1172" i="1"/>
  <c r="I9" i="1"/>
  <c r="I10" i="1"/>
  <c r="H1140" i="1"/>
  <c r="F1171" i="1"/>
  <c r="F1140" i="1"/>
  <c r="F1139" i="1" s="1"/>
  <c r="G1187" i="1"/>
  <c r="G1171" i="1" s="1"/>
  <c r="I1161" i="1"/>
  <c r="H1171" i="1"/>
  <c r="G1140" i="1"/>
  <c r="G1139" i="1" s="1"/>
  <c r="I1168" i="1"/>
  <c r="I1165" i="1"/>
  <c r="I1149" i="1"/>
  <c r="I1143" i="1"/>
  <c r="I1138" i="1"/>
  <c r="I1137" i="1"/>
  <c r="I1136" i="1"/>
  <c r="I1135" i="1"/>
  <c r="I1134" i="1"/>
  <c r="H1133" i="1"/>
  <c r="G1133" i="1"/>
  <c r="I1132" i="1"/>
  <c r="I1131" i="1"/>
  <c r="G1130" i="1"/>
  <c r="I1130" i="1" s="1"/>
  <c r="F1130" i="1"/>
  <c r="I1129" i="1"/>
  <c r="I1128" i="1"/>
  <c r="G1127" i="1"/>
  <c r="I1127" i="1" s="1"/>
  <c r="F1127" i="1"/>
  <c r="I1126" i="1"/>
  <c r="I1125" i="1"/>
  <c r="G1124" i="1"/>
  <c r="I1124" i="1" s="1"/>
  <c r="F1124" i="1"/>
  <c r="I1122" i="1"/>
  <c r="I1121" i="1"/>
  <c r="I1120" i="1"/>
  <c r="I1119" i="1"/>
  <c r="I1118" i="1"/>
  <c r="I1116" i="1"/>
  <c r="I1115" i="1"/>
  <c r="I1113" i="1"/>
  <c r="G1112" i="1"/>
  <c r="I1112" i="1" s="1"/>
  <c r="F1112" i="1"/>
  <c r="I1111" i="1"/>
  <c r="I1110" i="1"/>
  <c r="I1109" i="1"/>
  <c r="I1108" i="1"/>
  <c r="I1107" i="1"/>
  <c r="I1106" i="1"/>
  <c r="I1105" i="1"/>
  <c r="F1101" i="1"/>
  <c r="I1103" i="1"/>
  <c r="I1102" i="1"/>
  <c r="H1101" i="1"/>
  <c r="G1101" i="1"/>
  <c r="I1099" i="1"/>
  <c r="G1094" i="1"/>
  <c r="H1094" i="1"/>
  <c r="F1094" i="1"/>
  <c r="I1098" i="1"/>
  <c r="I1097" i="1"/>
  <c r="I1096" i="1"/>
  <c r="I1095" i="1"/>
  <c r="I1092" i="1"/>
  <c r="I1093" i="1"/>
  <c r="I1091" i="1"/>
  <c r="I1090" i="1"/>
  <c r="H1089" i="1"/>
  <c r="G1089" i="1"/>
  <c r="F1089" i="1"/>
  <c r="I1088" i="1"/>
  <c r="I1087" i="1"/>
  <c r="I1086" i="1"/>
  <c r="H1085" i="1"/>
  <c r="G1085" i="1"/>
  <c r="F1085" i="1"/>
  <c r="I1084" i="1"/>
  <c r="I1083" i="1"/>
  <c r="I1082" i="1"/>
  <c r="I1171" i="1" l="1"/>
  <c r="H1139" i="1"/>
  <c r="I1139" i="1" s="1"/>
  <c r="I1140" i="1"/>
  <c r="I1187" i="1"/>
  <c r="F1100" i="1"/>
  <c r="H1100" i="1"/>
  <c r="I1094" i="1"/>
  <c r="G1100" i="1"/>
  <c r="G1080" i="1"/>
  <c r="I1101" i="1"/>
  <c r="I1133" i="1"/>
  <c r="F1080" i="1"/>
  <c r="H1080" i="1"/>
  <c r="I1080" i="1" s="1"/>
  <c r="I1089" i="1"/>
  <c r="I1085" i="1"/>
  <c r="F913" i="1"/>
  <c r="F915" i="1"/>
  <c r="F917" i="1"/>
  <c r="I1100" i="1" l="1"/>
  <c r="F1079" i="1"/>
  <c r="G1079" i="1"/>
  <c r="H1079" i="1"/>
  <c r="I1077" i="1"/>
  <c r="I1074" i="1"/>
  <c r="G1073" i="1"/>
  <c r="I1073" i="1" s="1"/>
  <c r="F1073" i="1"/>
  <c r="I1076" i="1"/>
  <c r="G1075" i="1"/>
  <c r="I1075" i="1" s="1"/>
  <c r="F1075" i="1"/>
  <c r="I1072" i="1"/>
  <c r="I1071" i="1"/>
  <c r="H1070" i="1"/>
  <c r="G1070" i="1"/>
  <c r="F1070" i="1"/>
  <c r="F1068" i="1"/>
  <c r="I1069" i="1"/>
  <c r="G1068" i="1"/>
  <c r="I1068" i="1" s="1"/>
  <c r="I1067" i="1"/>
  <c r="I1066" i="1"/>
  <c r="H1065" i="1"/>
  <c r="G1065" i="1"/>
  <c r="F1065" i="1"/>
  <c r="I1064" i="1"/>
  <c r="I1063" i="1"/>
  <c r="I1062" i="1"/>
  <c r="H1061" i="1"/>
  <c r="G1061" i="1"/>
  <c r="F1061" i="1"/>
  <c r="I1079" i="1" l="1"/>
  <c r="I1061" i="1"/>
  <c r="I1070" i="1"/>
  <c r="I1065" i="1"/>
  <c r="I1060" i="1" l="1"/>
  <c r="I1059" i="1"/>
  <c r="I1057" i="1"/>
  <c r="I1056" i="1"/>
  <c r="I1055" i="1"/>
  <c r="I1053" i="1"/>
  <c r="I1051" i="1"/>
  <c r="I1050" i="1"/>
  <c r="I1049" i="1"/>
  <c r="I1048" i="1"/>
  <c r="I1047" i="1"/>
  <c r="I1044" i="1"/>
  <c r="I1043" i="1"/>
  <c r="I1041" i="1"/>
  <c r="I1037" i="1"/>
  <c r="I1032" i="1"/>
  <c r="I1031" i="1"/>
  <c r="I1030" i="1"/>
  <c r="I1029" i="1"/>
  <c r="I1028" i="1"/>
  <c r="G1026" i="1"/>
  <c r="G22" i="1" s="1"/>
  <c r="I22" i="1" s="1"/>
  <c r="G1025" i="1"/>
  <c r="I1025" i="1" s="1"/>
  <c r="H1024" i="1"/>
  <c r="F1024" i="1"/>
  <c r="I1022" i="1"/>
  <c r="I1021" i="1"/>
  <c r="G1024" i="1" l="1"/>
  <c r="I1024" i="1" s="1"/>
  <c r="I1026" i="1"/>
  <c r="I1020" i="1" l="1"/>
  <c r="I1019" i="1"/>
  <c r="H1018" i="1"/>
  <c r="G1018" i="1"/>
  <c r="F1018" i="1"/>
  <c r="F1015" i="1"/>
  <c r="G1013" i="1"/>
  <c r="I1013" i="1" s="1"/>
  <c r="I1014" i="1"/>
  <c r="H1012" i="1"/>
  <c r="F1012" i="1"/>
  <c r="I1009" i="1"/>
  <c r="I1007" i="1"/>
  <c r="I1006" i="1"/>
  <c r="I1005" i="1"/>
  <c r="I1004" i="1"/>
  <c r="H1001" i="1"/>
  <c r="F1001" i="1"/>
  <c r="I1003" i="1"/>
  <c r="I1002" i="1"/>
  <c r="G1001" i="1"/>
  <c r="I1000" i="1"/>
  <c r="I999" i="1"/>
  <c r="I998" i="1"/>
  <c r="I997" i="1"/>
  <c r="I995" i="1"/>
  <c r="G994" i="1"/>
  <c r="I994" i="1" s="1"/>
  <c r="I993" i="1"/>
  <c r="G992" i="1"/>
  <c r="I992" i="1" s="1"/>
  <c r="I991" i="1"/>
  <c r="I990" i="1"/>
  <c r="G989" i="1"/>
  <c r="I988" i="1"/>
  <c r="H986" i="1" l="1"/>
  <c r="H985" i="1" s="1"/>
  <c r="G1012" i="1"/>
  <c r="G986" i="1" s="1"/>
  <c r="I989" i="1"/>
  <c r="F986" i="1"/>
  <c r="F985" i="1" s="1"/>
  <c r="I1018" i="1"/>
  <c r="I1001" i="1"/>
  <c r="I986" i="1" l="1"/>
  <c r="I1012" i="1"/>
  <c r="G985" i="1"/>
  <c r="I985" i="1" s="1"/>
  <c r="I982" i="1"/>
  <c r="I981" i="1"/>
  <c r="I980" i="1"/>
  <c r="I977" i="1"/>
  <c r="I975" i="1"/>
  <c r="I974" i="1"/>
  <c r="I973" i="1"/>
  <c r="G972" i="1"/>
  <c r="I972" i="1" s="1"/>
  <c r="I971" i="1"/>
  <c r="I970" i="1"/>
  <c r="I969" i="1"/>
  <c r="I968" i="1"/>
  <c r="I967" i="1"/>
  <c r="G966" i="1"/>
  <c r="I966" i="1" s="1"/>
  <c r="I965" i="1"/>
  <c r="I964" i="1"/>
  <c r="I963" i="1"/>
  <c r="I962" i="1"/>
  <c r="I959" i="1"/>
  <c r="G958" i="1"/>
  <c r="I958" i="1" s="1"/>
  <c r="I955" i="1"/>
  <c r="I949" i="1"/>
  <c r="I948" i="1"/>
  <c r="I947" i="1"/>
  <c r="I944" i="1"/>
  <c r="I942" i="1"/>
  <c r="I938" i="1"/>
  <c r="I937" i="1"/>
  <c r="I935" i="1"/>
  <c r="I933" i="1"/>
  <c r="I932" i="1"/>
  <c r="I929" i="1"/>
  <c r="I925" i="1"/>
  <c r="I923" i="1"/>
  <c r="I922" i="1"/>
  <c r="I921" i="1"/>
  <c r="I920" i="1"/>
  <c r="I919" i="1"/>
  <c r="I916" i="1"/>
  <c r="H915" i="1"/>
  <c r="G915" i="1"/>
  <c r="I914" i="1"/>
  <c r="H913" i="1"/>
  <c r="G913" i="1"/>
  <c r="I912" i="1"/>
  <c r="I911" i="1"/>
  <c r="I910" i="1"/>
  <c r="I909" i="1"/>
  <c r="I908" i="1"/>
  <c r="H907" i="1"/>
  <c r="G907" i="1"/>
  <c r="I906" i="1"/>
  <c r="I905" i="1"/>
  <c r="I904" i="1"/>
  <c r="I901" i="1"/>
  <c r="I900" i="1"/>
  <c r="I899" i="1"/>
  <c r="I896" i="1"/>
  <c r="I894" i="1"/>
  <c r="I893" i="1"/>
  <c r="I891" i="1"/>
  <c r="I888" i="1"/>
  <c r="I887" i="1"/>
  <c r="I886" i="1"/>
  <c r="I884" i="1"/>
  <c r="I883" i="1"/>
  <c r="I881" i="1"/>
  <c r="I878" i="1"/>
  <c r="I876" i="1"/>
  <c r="I871" i="1"/>
  <c r="I868" i="1"/>
  <c r="I867" i="1"/>
  <c r="H866" i="1"/>
  <c r="G866" i="1"/>
  <c r="I864" i="1"/>
  <c r="I862" i="1"/>
  <c r="I860" i="1"/>
  <c r="I858" i="1"/>
  <c r="I855" i="1"/>
  <c r="I851" i="1"/>
  <c r="I850" i="1"/>
  <c r="I849" i="1"/>
  <c r="I848" i="1"/>
  <c r="I847" i="1"/>
  <c r="I846" i="1"/>
  <c r="I845" i="1"/>
  <c r="H844" i="1"/>
  <c r="G844" i="1"/>
  <c r="I843" i="1"/>
  <c r="I842" i="1"/>
  <c r="H841" i="1"/>
  <c r="G841" i="1"/>
  <c r="I840" i="1"/>
  <c r="I839" i="1"/>
  <c r="H838" i="1"/>
  <c r="G838" i="1"/>
  <c r="I837" i="1"/>
  <c r="I836" i="1"/>
  <c r="H835" i="1"/>
  <c r="G835" i="1"/>
  <c r="I834" i="1"/>
  <c r="H833" i="1"/>
  <c r="G833" i="1"/>
  <c r="I832" i="1"/>
  <c r="H831" i="1"/>
  <c r="G831" i="1"/>
  <c r="I830" i="1"/>
  <c r="I829" i="1"/>
  <c r="I828" i="1"/>
  <c r="I827" i="1"/>
  <c r="H826" i="1"/>
  <c r="G826" i="1"/>
  <c r="I825" i="1"/>
  <c r="I824" i="1"/>
  <c r="I823" i="1"/>
  <c r="I822" i="1"/>
  <c r="I821" i="1"/>
  <c r="I820" i="1"/>
  <c r="I819" i="1"/>
  <c r="I818" i="1"/>
  <c r="I817" i="1"/>
  <c r="I816" i="1"/>
  <c r="I815" i="1"/>
  <c r="H814" i="1"/>
  <c r="G814" i="1"/>
  <c r="F810" i="1"/>
  <c r="F806" i="1" s="1"/>
  <c r="F805" i="1" s="1"/>
  <c r="I812" i="1"/>
  <c r="I811" i="1"/>
  <c r="H810" i="1"/>
  <c r="G810" i="1"/>
  <c r="I809" i="1"/>
  <c r="I808" i="1"/>
  <c r="H807" i="1"/>
  <c r="G807" i="1"/>
  <c r="G806" i="1" l="1"/>
  <c r="G805" i="1" s="1"/>
  <c r="H806" i="1"/>
  <c r="I913" i="1"/>
  <c r="I915" i="1"/>
  <c r="I907" i="1"/>
  <c r="I866" i="1"/>
  <c r="I844" i="1"/>
  <c r="I841" i="1"/>
  <c r="I838" i="1"/>
  <c r="I835" i="1"/>
  <c r="I833" i="1"/>
  <c r="I831" i="1"/>
  <c r="I826" i="1"/>
  <c r="I814" i="1"/>
  <c r="I810" i="1"/>
  <c r="I807" i="1"/>
  <c r="I806" i="1" l="1"/>
  <c r="H805" i="1"/>
  <c r="I805" i="1" s="1"/>
  <c r="I801" i="1"/>
  <c r="I800" i="1"/>
  <c r="H799" i="1"/>
  <c r="H798" i="1" s="1"/>
  <c r="G799" i="1"/>
  <c r="G798" i="1" s="1"/>
  <c r="G797" i="1" s="1"/>
  <c r="F799" i="1"/>
  <c r="F798" i="1" s="1"/>
  <c r="F797" i="1" s="1"/>
  <c r="I796" i="1"/>
  <c r="I795" i="1"/>
  <c r="I793" i="1"/>
  <c r="H792" i="1"/>
  <c r="G792" i="1"/>
  <c r="F792" i="1"/>
  <c r="I790" i="1"/>
  <c r="I788" i="1"/>
  <c r="I786" i="1"/>
  <c r="I785" i="1"/>
  <c r="I784" i="1"/>
  <c r="I783" i="1"/>
  <c r="F780" i="1"/>
  <c r="I782" i="1"/>
  <c r="I781" i="1"/>
  <c r="H780" i="1"/>
  <c r="G780" i="1"/>
  <c r="I777" i="1"/>
  <c r="H776" i="1"/>
  <c r="G776" i="1"/>
  <c r="I775" i="1"/>
  <c r="I774" i="1"/>
  <c r="H773" i="1"/>
  <c r="G773" i="1"/>
  <c r="F773" i="1"/>
  <c r="I772" i="1"/>
  <c r="H771" i="1"/>
  <c r="G771" i="1"/>
  <c r="F771" i="1"/>
  <c r="I770" i="1"/>
  <c r="H769" i="1"/>
  <c r="G769" i="1"/>
  <c r="F769" i="1"/>
  <c r="I768" i="1"/>
  <c r="H767" i="1"/>
  <c r="G767" i="1"/>
  <c r="F767" i="1"/>
  <c r="I766" i="1"/>
  <c r="H765" i="1"/>
  <c r="G765" i="1"/>
  <c r="F765" i="1"/>
  <c r="I764" i="1"/>
  <c r="H763" i="1"/>
  <c r="G763" i="1"/>
  <c r="F763" i="1"/>
  <c r="I762" i="1"/>
  <c r="H761" i="1"/>
  <c r="G761" i="1"/>
  <c r="F761" i="1"/>
  <c r="I760" i="1"/>
  <c r="H759" i="1"/>
  <c r="G759" i="1"/>
  <c r="F759" i="1"/>
  <c r="I758" i="1"/>
  <c r="H757" i="1"/>
  <c r="G757" i="1"/>
  <c r="F757" i="1"/>
  <c r="I756" i="1"/>
  <c r="H755" i="1"/>
  <c r="G755" i="1"/>
  <c r="F755" i="1"/>
  <c r="I754" i="1"/>
  <c r="H753" i="1"/>
  <c r="G753" i="1"/>
  <c r="F753" i="1"/>
  <c r="I752" i="1"/>
  <c r="H751" i="1"/>
  <c r="G751" i="1"/>
  <c r="F751" i="1"/>
  <c r="I750" i="1"/>
  <c r="H749" i="1"/>
  <c r="G749" i="1"/>
  <c r="F749" i="1"/>
  <c r="I748" i="1"/>
  <c r="H747" i="1"/>
  <c r="G747" i="1"/>
  <c r="F747" i="1"/>
  <c r="I746" i="1"/>
  <c r="H745" i="1"/>
  <c r="G745" i="1"/>
  <c r="F745" i="1"/>
  <c r="I744" i="1"/>
  <c r="H743" i="1"/>
  <c r="G743" i="1"/>
  <c r="F743" i="1"/>
  <c r="I742" i="1"/>
  <c r="H741" i="1"/>
  <c r="G741" i="1"/>
  <c r="F741" i="1"/>
  <c r="I740" i="1"/>
  <c r="H739" i="1"/>
  <c r="G739" i="1"/>
  <c r="F739" i="1"/>
  <c r="I738" i="1"/>
  <c r="H737" i="1"/>
  <c r="G737" i="1"/>
  <c r="F737" i="1"/>
  <c r="I736" i="1"/>
  <c r="H735" i="1"/>
  <c r="G735" i="1"/>
  <c r="F735" i="1"/>
  <c r="I734" i="1"/>
  <c r="H733" i="1"/>
  <c r="G733" i="1"/>
  <c r="F733" i="1"/>
  <c r="I732" i="1"/>
  <c r="H731" i="1"/>
  <c r="G731" i="1"/>
  <c r="F731" i="1"/>
  <c r="I730" i="1"/>
  <c r="H729" i="1"/>
  <c r="G729" i="1"/>
  <c r="F729" i="1"/>
  <c r="I728" i="1"/>
  <c r="H727" i="1"/>
  <c r="G727" i="1"/>
  <c r="F727" i="1"/>
  <c r="I726" i="1"/>
  <c r="H725" i="1"/>
  <c r="G725" i="1"/>
  <c r="F725" i="1"/>
  <c r="I724" i="1"/>
  <c r="H723" i="1"/>
  <c r="G723" i="1"/>
  <c r="F723" i="1"/>
  <c r="I722" i="1"/>
  <c r="H721" i="1"/>
  <c r="G721" i="1"/>
  <c r="F721" i="1"/>
  <c r="I720" i="1"/>
  <c r="H719" i="1"/>
  <c r="G719" i="1"/>
  <c r="F719" i="1"/>
  <c r="I718" i="1"/>
  <c r="H717" i="1"/>
  <c r="G717" i="1"/>
  <c r="F717" i="1"/>
  <c r="I716" i="1"/>
  <c r="H715" i="1"/>
  <c r="G715" i="1"/>
  <c r="F715" i="1"/>
  <c r="I714" i="1"/>
  <c r="H713" i="1"/>
  <c r="G713" i="1"/>
  <c r="F713" i="1"/>
  <c r="I712" i="1"/>
  <c r="H711" i="1"/>
  <c r="G711" i="1"/>
  <c r="F711" i="1"/>
  <c r="I710" i="1"/>
  <c r="H709" i="1"/>
  <c r="G709" i="1"/>
  <c r="F709" i="1"/>
  <c r="I708" i="1"/>
  <c r="H707" i="1"/>
  <c r="G707" i="1"/>
  <c r="F707" i="1"/>
  <c r="G705" i="1"/>
  <c r="G699" i="1"/>
  <c r="I706" i="1"/>
  <c r="H705" i="1"/>
  <c r="F705" i="1"/>
  <c r="I704" i="1"/>
  <c r="H703" i="1"/>
  <c r="G703" i="1"/>
  <c r="F703" i="1"/>
  <c r="I702" i="1"/>
  <c r="H701" i="1"/>
  <c r="G701" i="1"/>
  <c r="F701" i="1"/>
  <c r="I700" i="1"/>
  <c r="H699" i="1"/>
  <c r="F699" i="1"/>
  <c r="F693" i="1"/>
  <c r="I698" i="1"/>
  <c r="H697" i="1"/>
  <c r="G697" i="1"/>
  <c r="F697" i="1"/>
  <c r="I696" i="1"/>
  <c r="H695" i="1"/>
  <c r="G695" i="1"/>
  <c r="F695" i="1"/>
  <c r="I692" i="1"/>
  <c r="I691" i="1"/>
  <c r="I690" i="1"/>
  <c r="H689" i="1"/>
  <c r="G689" i="1"/>
  <c r="I688" i="1"/>
  <c r="I687" i="1"/>
  <c r="I686" i="1"/>
  <c r="I685" i="1"/>
  <c r="I684" i="1"/>
  <c r="I682" i="1"/>
  <c r="H681" i="1"/>
  <c r="G681" i="1"/>
  <c r="F681" i="1"/>
  <c r="I679" i="1"/>
  <c r="I678" i="1"/>
  <c r="I676" i="1"/>
  <c r="F673" i="1"/>
  <c r="I674" i="1"/>
  <c r="H673" i="1"/>
  <c r="G673" i="1"/>
  <c r="F671" i="1"/>
  <c r="F669" i="1"/>
  <c r="I670" i="1"/>
  <c r="H669" i="1"/>
  <c r="G669" i="1"/>
  <c r="I672" i="1"/>
  <c r="H671" i="1"/>
  <c r="G671" i="1"/>
  <c r="I668" i="1"/>
  <c r="H667" i="1"/>
  <c r="G667" i="1"/>
  <c r="I666" i="1"/>
  <c r="I665" i="1"/>
  <c r="H664" i="1"/>
  <c r="G664" i="1"/>
  <c r="F664" i="1"/>
  <c r="I663" i="1"/>
  <c r="I662" i="1"/>
  <c r="I661" i="1"/>
  <c r="I660" i="1"/>
  <c r="H659" i="1"/>
  <c r="G659" i="1"/>
  <c r="F659" i="1"/>
  <c r="I658" i="1"/>
  <c r="I657" i="1"/>
  <c r="H656" i="1"/>
  <c r="G656" i="1"/>
  <c r="I655" i="1"/>
  <c r="H654" i="1"/>
  <c r="G654" i="1"/>
  <c r="F654" i="1"/>
  <c r="I653" i="1"/>
  <c r="H652" i="1"/>
  <c r="G652" i="1"/>
  <c r="F652" i="1"/>
  <c r="I651" i="1"/>
  <c r="H650" i="1"/>
  <c r="G650" i="1"/>
  <c r="F650" i="1"/>
  <c r="I649" i="1"/>
  <c r="H648" i="1"/>
  <c r="G648" i="1"/>
  <c r="F648" i="1"/>
  <c r="I647" i="1"/>
  <c r="H646" i="1"/>
  <c r="G646" i="1"/>
  <c r="F646" i="1"/>
  <c r="I645" i="1"/>
  <c r="H644" i="1"/>
  <c r="G644" i="1"/>
  <c r="I643" i="1"/>
  <c r="H642" i="1"/>
  <c r="G642" i="1"/>
  <c r="F642" i="1"/>
  <c r="I641" i="1"/>
  <c r="H640" i="1"/>
  <c r="G640" i="1"/>
  <c r="F640" i="1"/>
  <c r="I639" i="1"/>
  <c r="H638" i="1"/>
  <c r="G638" i="1"/>
  <c r="F638" i="1"/>
  <c r="I637" i="1"/>
  <c r="H636" i="1"/>
  <c r="G636" i="1"/>
  <c r="F636" i="1"/>
  <c r="I635" i="1"/>
  <c r="H634" i="1"/>
  <c r="G634" i="1"/>
  <c r="F634" i="1"/>
  <c r="I633" i="1"/>
  <c r="H632" i="1"/>
  <c r="G632" i="1"/>
  <c r="F632" i="1"/>
  <c r="I631" i="1"/>
  <c r="H630" i="1"/>
  <c r="G630" i="1"/>
  <c r="F630" i="1"/>
  <c r="F606" i="1"/>
  <c r="F627" i="1"/>
  <c r="F623" i="1"/>
  <c r="F625" i="1"/>
  <c r="I624" i="1"/>
  <c r="H623" i="1"/>
  <c r="G623" i="1"/>
  <c r="I626" i="1"/>
  <c r="H625" i="1"/>
  <c r="G625" i="1"/>
  <c r="I628" i="1"/>
  <c r="H627" i="1"/>
  <c r="G627" i="1"/>
  <c r="I622" i="1"/>
  <c r="I621" i="1"/>
  <c r="I620" i="1"/>
  <c r="I619" i="1"/>
  <c r="H618" i="1"/>
  <c r="G618" i="1"/>
  <c r="F618" i="1"/>
  <c r="I617" i="1"/>
  <c r="I616" i="1"/>
  <c r="I614" i="1"/>
  <c r="I610" i="1"/>
  <c r="I609" i="1"/>
  <c r="I607" i="1"/>
  <c r="H606" i="1"/>
  <c r="G606" i="1"/>
  <c r="I605" i="1"/>
  <c r="I604" i="1"/>
  <c r="H603" i="1"/>
  <c r="G603" i="1"/>
  <c r="I602" i="1"/>
  <c r="I601" i="1"/>
  <c r="I599" i="1"/>
  <c r="I597" i="1"/>
  <c r="I596" i="1"/>
  <c r="I595" i="1"/>
  <c r="I593" i="1"/>
  <c r="I591" i="1"/>
  <c r="I590" i="1"/>
  <c r="H589" i="1"/>
  <c r="G589" i="1"/>
  <c r="F589" i="1"/>
  <c r="I588" i="1"/>
  <c r="I587" i="1"/>
  <c r="I584" i="1"/>
  <c r="I581" i="1"/>
  <c r="I580" i="1"/>
  <c r="I579" i="1"/>
  <c r="H578" i="1"/>
  <c r="G578" i="1"/>
  <c r="F578" i="1"/>
  <c r="I577" i="1"/>
  <c r="I576" i="1"/>
  <c r="I575" i="1"/>
  <c r="I574" i="1"/>
  <c r="F572" i="1"/>
  <c r="I573" i="1"/>
  <c r="H572" i="1"/>
  <c r="G572" i="1"/>
  <c r="I571" i="1"/>
  <c r="I570" i="1"/>
  <c r="I568" i="1"/>
  <c r="I566" i="1"/>
  <c r="I565" i="1"/>
  <c r="I564" i="1"/>
  <c r="I563" i="1"/>
  <c r="I561" i="1"/>
  <c r="I560" i="1"/>
  <c r="I559" i="1"/>
  <c r="H558" i="1"/>
  <c r="G558" i="1"/>
  <c r="I557" i="1"/>
  <c r="H556" i="1"/>
  <c r="G556" i="1"/>
  <c r="F556" i="1"/>
  <c r="I555" i="1"/>
  <c r="I554" i="1"/>
  <c r="I553" i="1"/>
  <c r="I552" i="1"/>
  <c r="I551" i="1"/>
  <c r="H550" i="1"/>
  <c r="G550" i="1"/>
  <c r="F550" i="1"/>
  <c r="I549" i="1"/>
  <c r="I548" i="1"/>
  <c r="I547" i="1"/>
  <c r="I546" i="1"/>
  <c r="I545" i="1"/>
  <c r="I544" i="1"/>
  <c r="I543" i="1"/>
  <c r="I542" i="1"/>
  <c r="I541" i="1"/>
  <c r="I540" i="1"/>
  <c r="I539" i="1"/>
  <c r="I538" i="1"/>
  <c r="I537" i="1"/>
  <c r="I536" i="1"/>
  <c r="I535" i="1"/>
  <c r="I531" i="1"/>
  <c r="H530" i="1"/>
  <c r="G530" i="1"/>
  <c r="F530" i="1"/>
  <c r="I529" i="1"/>
  <c r="H528" i="1"/>
  <c r="G528" i="1"/>
  <c r="F528" i="1"/>
  <c r="I527" i="1"/>
  <c r="I516" i="1"/>
  <c r="H515" i="1"/>
  <c r="G515" i="1"/>
  <c r="F515" i="1"/>
  <c r="I518" i="1"/>
  <c r="H517" i="1"/>
  <c r="G517" i="1"/>
  <c r="F517" i="1"/>
  <c r="I520" i="1"/>
  <c r="H519" i="1"/>
  <c r="G519" i="1"/>
  <c r="F519" i="1"/>
  <c r="I522" i="1"/>
  <c r="H521" i="1"/>
  <c r="G521" i="1"/>
  <c r="F521" i="1"/>
  <c r="I524" i="1"/>
  <c r="H523" i="1"/>
  <c r="G523" i="1"/>
  <c r="F523" i="1"/>
  <c r="I526" i="1"/>
  <c r="H525" i="1"/>
  <c r="G525" i="1"/>
  <c r="F525" i="1"/>
  <c r="I514" i="1"/>
  <c r="H513" i="1"/>
  <c r="G513" i="1"/>
  <c r="F513" i="1"/>
  <c r="I511" i="1"/>
  <c r="I508" i="1"/>
  <c r="I506" i="1"/>
  <c r="I505" i="1"/>
  <c r="H504" i="1"/>
  <c r="H499" i="1" s="1"/>
  <c r="G504" i="1"/>
  <c r="G499" i="1" s="1"/>
  <c r="F504" i="1"/>
  <c r="F499" i="1" s="1"/>
  <c r="I501" i="1"/>
  <c r="I502" i="1"/>
  <c r="I503" i="1"/>
  <c r="G491" i="1"/>
  <c r="I491" i="1" s="1"/>
  <c r="F491" i="1"/>
  <c r="I488" i="1"/>
  <c r="I487" i="1"/>
  <c r="H486" i="1"/>
  <c r="H485" i="1" s="1"/>
  <c r="G486" i="1"/>
  <c r="G485" i="1" s="1"/>
  <c r="F486" i="1"/>
  <c r="F485" i="1" s="1"/>
  <c r="I484" i="1"/>
  <c r="I483" i="1"/>
  <c r="I482" i="1"/>
  <c r="H481" i="1"/>
  <c r="G481" i="1"/>
  <c r="I480" i="1"/>
  <c r="I479" i="1"/>
  <c r="H478" i="1"/>
  <c r="G478" i="1"/>
  <c r="F478" i="1"/>
  <c r="I477" i="1"/>
  <c r="I476" i="1"/>
  <c r="H475" i="1"/>
  <c r="G475" i="1"/>
  <c r="F475" i="1"/>
  <c r="G405" i="1"/>
  <c r="F405" i="1"/>
  <c r="G409" i="1"/>
  <c r="F409" i="1"/>
  <c r="G407" i="1"/>
  <c r="F407" i="1"/>
  <c r="I474" i="1"/>
  <c r="H473" i="1"/>
  <c r="G473" i="1"/>
  <c r="F473" i="1"/>
  <c r="I472" i="1"/>
  <c r="H471" i="1"/>
  <c r="G471" i="1"/>
  <c r="F471" i="1"/>
  <c r="I470" i="1"/>
  <c r="H469" i="1"/>
  <c r="G469" i="1"/>
  <c r="F469" i="1"/>
  <c r="G467" i="1"/>
  <c r="H467" i="1"/>
  <c r="F467" i="1"/>
  <c r="G465" i="1"/>
  <c r="F465" i="1"/>
  <c r="G463" i="1"/>
  <c r="H463" i="1"/>
  <c r="F463" i="1"/>
  <c r="G461" i="1"/>
  <c r="F461" i="1"/>
  <c r="G459" i="1"/>
  <c r="H459" i="1"/>
  <c r="F459" i="1"/>
  <c r="G457" i="1"/>
  <c r="F457" i="1"/>
  <c r="G454" i="1"/>
  <c r="H454" i="1"/>
  <c r="F454" i="1"/>
  <c r="G452" i="1"/>
  <c r="H452" i="1"/>
  <c r="F452" i="1"/>
  <c r="G450" i="1"/>
  <c r="F450" i="1"/>
  <c r="I468" i="1"/>
  <c r="I464" i="1"/>
  <c r="I460" i="1"/>
  <c r="I455" i="1"/>
  <c r="I453" i="1"/>
  <c r="I448" i="1"/>
  <c r="I446" i="1"/>
  <c r="I445" i="1"/>
  <c r="I443" i="1"/>
  <c r="I440" i="1"/>
  <c r="I437" i="1"/>
  <c r="I435" i="1"/>
  <c r="I432" i="1"/>
  <c r="I431" i="1"/>
  <c r="H430" i="1"/>
  <c r="G430" i="1"/>
  <c r="F430" i="1"/>
  <c r="I424" i="1"/>
  <c r="I422" i="1"/>
  <c r="I420" i="1"/>
  <c r="I413" i="1"/>
  <c r="I412" i="1"/>
  <c r="H411" i="1"/>
  <c r="G411" i="1"/>
  <c r="F411" i="1"/>
  <c r="I416" i="1"/>
  <c r="I415" i="1"/>
  <c r="H414" i="1"/>
  <c r="G414" i="1"/>
  <c r="F414" i="1"/>
  <c r="I408" i="1"/>
  <c r="H407" i="1"/>
  <c r="I406" i="1"/>
  <c r="H405" i="1"/>
  <c r="I397" i="1"/>
  <c r="I396" i="1"/>
  <c r="I395" i="1"/>
  <c r="I394" i="1"/>
  <c r="I393" i="1"/>
  <c r="H392" i="1"/>
  <c r="G392" i="1"/>
  <c r="F392" i="1"/>
  <c r="I391" i="1"/>
  <c r="I390" i="1"/>
  <c r="I389" i="1"/>
  <c r="I388" i="1"/>
  <c r="I374" i="1"/>
  <c r="I373" i="1"/>
  <c r="H372" i="1"/>
  <c r="G372" i="1"/>
  <c r="F372" i="1"/>
  <c r="I371" i="1"/>
  <c r="I369" i="1"/>
  <c r="I366" i="1"/>
  <c r="I365" i="1"/>
  <c r="H364" i="1"/>
  <c r="G364" i="1"/>
  <c r="F364" i="1"/>
  <c r="I363" i="1"/>
  <c r="I361" i="1"/>
  <c r="I360" i="1"/>
  <c r="H359" i="1"/>
  <c r="G359" i="1"/>
  <c r="F359" i="1"/>
  <c r="I356" i="1"/>
  <c r="I355" i="1"/>
  <c r="H354" i="1"/>
  <c r="G354" i="1"/>
  <c r="F354" i="1"/>
  <c r="I353" i="1"/>
  <c r="I350" i="1"/>
  <c r="I349" i="1"/>
  <c r="I347" i="1"/>
  <c r="I345" i="1"/>
  <c r="I342" i="1"/>
  <c r="I340" i="1"/>
  <c r="I339" i="1"/>
  <c r="H338" i="1"/>
  <c r="G338" i="1"/>
  <c r="F338" i="1"/>
  <c r="I336" i="1"/>
  <c r="I335" i="1"/>
  <c r="I334" i="1"/>
  <c r="I333" i="1"/>
  <c r="H332" i="1"/>
  <c r="G332" i="1"/>
  <c r="F332" i="1"/>
  <c r="I328" i="1"/>
  <c r="I327" i="1"/>
  <c r="I326" i="1"/>
  <c r="H325" i="1"/>
  <c r="G325" i="1"/>
  <c r="F325" i="1"/>
  <c r="I323" i="1"/>
  <c r="I322" i="1"/>
  <c r="I320" i="1"/>
  <c r="I319" i="1"/>
  <c r="I317" i="1"/>
  <c r="I314" i="1"/>
  <c r="H313" i="1"/>
  <c r="G313" i="1"/>
  <c r="F313" i="1"/>
  <c r="I303" i="1"/>
  <c r="I302" i="1"/>
  <c r="H301" i="1"/>
  <c r="G301" i="1"/>
  <c r="F301" i="1"/>
  <c r="I299" i="1"/>
  <c r="I298" i="1"/>
  <c r="H297" i="1"/>
  <c r="G297" i="1"/>
  <c r="F297" i="1"/>
  <c r="I296" i="1"/>
  <c r="I293" i="1"/>
  <c r="I292" i="1"/>
  <c r="H289" i="1"/>
  <c r="F289" i="1"/>
  <c r="G289" i="1"/>
  <c r="I290" i="1"/>
  <c r="I286" i="1"/>
  <c r="I285" i="1"/>
  <c r="I284" i="1"/>
  <c r="H283" i="1"/>
  <c r="G283" i="1"/>
  <c r="F283" i="1"/>
  <c r="I282" i="1"/>
  <c r="I281" i="1"/>
  <c r="I280" i="1"/>
  <c r="I276" i="1"/>
  <c r="I273" i="1"/>
  <c r="I272" i="1"/>
  <c r="I271" i="1"/>
  <c r="I268" i="1"/>
  <c r="I264" i="1"/>
  <c r="H263" i="1"/>
  <c r="G263" i="1"/>
  <c r="F263" i="1"/>
  <c r="I257" i="1"/>
  <c r="I256" i="1"/>
  <c r="H255" i="1"/>
  <c r="G255" i="1"/>
  <c r="F255" i="1"/>
  <c r="I254" i="1"/>
  <c r="H253" i="1"/>
  <c r="G253" i="1"/>
  <c r="F253" i="1"/>
  <c r="I252" i="1"/>
  <c r="H251" i="1"/>
  <c r="G251" i="1"/>
  <c r="F251" i="1"/>
  <c r="I249" i="1"/>
  <c r="I248" i="1"/>
  <c r="I246" i="1"/>
  <c r="H245" i="1"/>
  <c r="G245" i="1"/>
  <c r="F245" i="1"/>
  <c r="I244" i="1"/>
  <c r="H243" i="1"/>
  <c r="G243" i="1"/>
  <c r="F243" i="1"/>
  <c r="I242" i="1"/>
  <c r="H241" i="1"/>
  <c r="G241" i="1"/>
  <c r="F241" i="1"/>
  <c r="I237" i="1"/>
  <c r="H236" i="1"/>
  <c r="G236" i="1"/>
  <c r="F236" i="1"/>
  <c r="G228" i="1"/>
  <c r="F228" i="1"/>
  <c r="I232" i="1"/>
  <c r="H231" i="1"/>
  <c r="G231" i="1"/>
  <c r="F231" i="1"/>
  <c r="I235" i="1"/>
  <c r="H234" i="1"/>
  <c r="G234" i="1"/>
  <c r="F234" i="1"/>
  <c r="I223" i="1"/>
  <c r="H222" i="1"/>
  <c r="G222" i="1"/>
  <c r="F222" i="1"/>
  <c r="F216" i="1"/>
  <c r="I218" i="1"/>
  <c r="I217" i="1"/>
  <c r="H216" i="1"/>
  <c r="G216" i="1"/>
  <c r="I214" i="1"/>
  <c r="I211" i="1"/>
  <c r="I405" i="1" l="1"/>
  <c r="I798" i="1"/>
  <c r="I485" i="1"/>
  <c r="I499" i="1"/>
  <c r="H512" i="1"/>
  <c r="G512" i="1"/>
  <c r="G498" i="1" s="1"/>
  <c r="H778" i="1"/>
  <c r="F512" i="1"/>
  <c r="F498" i="1" s="1"/>
  <c r="I513" i="1"/>
  <c r="I625" i="1"/>
  <c r="I630" i="1"/>
  <c r="I407" i="1"/>
  <c r="G778" i="1"/>
  <c r="H797" i="1"/>
  <c r="I797" i="1" s="1"/>
  <c r="G533" i="1"/>
  <c r="I241" i="1"/>
  <c r="I459" i="1"/>
  <c r="I467" i="1"/>
  <c r="I636" i="1"/>
  <c r="F778" i="1"/>
  <c r="H533" i="1"/>
  <c r="I699" i="1"/>
  <c r="I751" i="1"/>
  <c r="I773" i="1"/>
  <c r="I799" i="1"/>
  <c r="I430" i="1"/>
  <c r="I486" i="1"/>
  <c r="I671" i="1"/>
  <c r="I705" i="1"/>
  <c r="F533" i="1"/>
  <c r="I452" i="1"/>
  <c r="I556" i="1"/>
  <c r="I603" i="1"/>
  <c r="I644" i="1"/>
  <c r="I709" i="1"/>
  <c r="I717" i="1"/>
  <c r="I725" i="1"/>
  <c r="I735" i="1"/>
  <c r="I743" i="1"/>
  <c r="I745" i="1"/>
  <c r="I757" i="1"/>
  <c r="I759" i="1"/>
  <c r="I769" i="1"/>
  <c r="I792" i="1"/>
  <c r="I780" i="1"/>
  <c r="I741" i="1"/>
  <c r="I776" i="1"/>
  <c r="I771" i="1"/>
  <c r="I767" i="1"/>
  <c r="I765" i="1"/>
  <c r="I763" i="1"/>
  <c r="I761" i="1"/>
  <c r="I755" i="1"/>
  <c r="I753" i="1"/>
  <c r="I749" i="1"/>
  <c r="I747" i="1"/>
  <c r="I739" i="1"/>
  <c r="I737" i="1"/>
  <c r="I733" i="1"/>
  <c r="I731" i="1"/>
  <c r="I729" i="1"/>
  <c r="I727" i="1"/>
  <c r="I723" i="1"/>
  <c r="I721" i="1"/>
  <c r="I719" i="1"/>
  <c r="I715" i="1"/>
  <c r="I713" i="1"/>
  <c r="I711" i="1"/>
  <c r="I707" i="1"/>
  <c r="I703" i="1"/>
  <c r="I701" i="1"/>
  <c r="I697" i="1"/>
  <c r="I695" i="1"/>
  <c r="I689" i="1"/>
  <c r="I681" i="1"/>
  <c r="I673" i="1"/>
  <c r="I669" i="1"/>
  <c r="I667" i="1"/>
  <c r="I664" i="1"/>
  <c r="I659" i="1"/>
  <c r="I656" i="1"/>
  <c r="I654" i="1"/>
  <c r="I652" i="1"/>
  <c r="I650" i="1"/>
  <c r="I648" i="1"/>
  <c r="I646" i="1"/>
  <c r="I642" i="1"/>
  <c r="I640" i="1"/>
  <c r="I638" i="1"/>
  <c r="I634" i="1"/>
  <c r="I632" i="1"/>
  <c r="I627" i="1"/>
  <c r="I623" i="1"/>
  <c r="I618" i="1"/>
  <c r="I606" i="1"/>
  <c r="I589" i="1"/>
  <c r="I578" i="1"/>
  <c r="I572" i="1"/>
  <c r="I558" i="1"/>
  <c r="I550" i="1"/>
  <c r="I530" i="1"/>
  <c r="I528" i="1"/>
  <c r="I525" i="1"/>
  <c r="I523" i="1"/>
  <c r="I521" i="1"/>
  <c r="I519" i="1"/>
  <c r="I517" i="1"/>
  <c r="I515" i="1"/>
  <c r="I481" i="1"/>
  <c r="I504" i="1"/>
  <c r="I414" i="1"/>
  <c r="I463" i="1"/>
  <c r="I469" i="1"/>
  <c r="I478" i="1"/>
  <c r="I325" i="1"/>
  <c r="I283" i="1"/>
  <c r="I454" i="1"/>
  <c r="I475" i="1"/>
  <c r="I473" i="1"/>
  <c r="I471" i="1"/>
  <c r="I251" i="1"/>
  <c r="I411" i="1"/>
  <c r="I392" i="1"/>
  <c r="I372" i="1"/>
  <c r="I364" i="1"/>
  <c r="I359" i="1"/>
  <c r="I354" i="1"/>
  <c r="I338" i="1"/>
  <c r="I332" i="1"/>
  <c r="I313" i="1"/>
  <c r="I301" i="1"/>
  <c r="I297" i="1"/>
  <c r="I289" i="1"/>
  <c r="I263" i="1"/>
  <c r="I255" i="1"/>
  <c r="I253" i="1"/>
  <c r="I245" i="1"/>
  <c r="I243" i="1"/>
  <c r="I236" i="1"/>
  <c r="I234" i="1"/>
  <c r="I231" i="1"/>
  <c r="I222" i="1"/>
  <c r="I216" i="1"/>
  <c r="I533" i="1" l="1"/>
  <c r="G532" i="1"/>
  <c r="I512" i="1"/>
  <c r="H498" i="1"/>
  <c r="I498" i="1" s="1"/>
  <c r="I778" i="1"/>
  <c r="F532" i="1"/>
  <c r="H532" i="1"/>
  <c r="I532" i="1" l="1"/>
  <c r="I492" i="1"/>
  <c r="I210" i="1"/>
  <c r="I208" i="1"/>
  <c r="I203" i="1"/>
  <c r="I202" i="1"/>
  <c r="I201" i="1"/>
  <c r="H200" i="1"/>
  <c r="G200" i="1"/>
  <c r="F200" i="1"/>
  <c r="I199" i="1"/>
  <c r="I197" i="1"/>
  <c r="I196" i="1"/>
  <c r="H194" i="1"/>
  <c r="G194" i="1"/>
  <c r="F194" i="1"/>
  <c r="I190" i="1"/>
  <c r="I189" i="1"/>
  <c r="I188" i="1"/>
  <c r="H187" i="1"/>
  <c r="G187" i="1"/>
  <c r="F187" i="1"/>
  <c r="I181" i="1"/>
  <c r="H180" i="1"/>
  <c r="H179" i="1" s="1"/>
  <c r="G180" i="1"/>
  <c r="G179" i="1" s="1"/>
  <c r="F180" i="1"/>
  <c r="F179" i="1" s="1"/>
  <c r="G176" i="1"/>
  <c r="H176" i="1"/>
  <c r="F176" i="1"/>
  <c r="I178" i="1"/>
  <c r="I174" i="1"/>
  <c r="H173" i="1"/>
  <c r="G173" i="1"/>
  <c r="H159" i="1"/>
  <c r="F159" i="1"/>
  <c r="I176" i="1" l="1"/>
  <c r="I179" i="1"/>
  <c r="G186" i="1"/>
  <c r="H186" i="1"/>
  <c r="F186" i="1"/>
  <c r="I200" i="1"/>
  <c r="I194" i="1"/>
  <c r="I187" i="1"/>
  <c r="I180" i="1"/>
  <c r="I173" i="1"/>
  <c r="G160" i="1"/>
  <c r="I163" i="1"/>
  <c r="F151" i="1"/>
  <c r="F145" i="1" s="1"/>
  <c r="I154" i="1"/>
  <c r="I153" i="1"/>
  <c r="I152" i="1"/>
  <c r="H151" i="1"/>
  <c r="G151" i="1"/>
  <c r="I147" i="1"/>
  <c r="G142" i="1"/>
  <c r="H142" i="1"/>
  <c r="F142" i="1"/>
  <c r="I144" i="1"/>
  <c r="I142" i="1" l="1"/>
  <c r="I186" i="1"/>
  <c r="G159" i="1"/>
  <c r="I159" i="1" s="1"/>
  <c r="G18" i="1"/>
  <c r="I18" i="1" s="1"/>
  <c r="F141" i="1"/>
  <c r="I160" i="1"/>
  <c r="I151" i="1"/>
  <c r="H145" i="1"/>
  <c r="I140" i="1"/>
  <c r="I139" i="1"/>
  <c r="I138" i="1"/>
  <c r="H137" i="1"/>
  <c r="G137" i="1"/>
  <c r="I136" i="1"/>
  <c r="I135" i="1"/>
  <c r="H134" i="1"/>
  <c r="F134" i="1"/>
  <c r="H131" i="1"/>
  <c r="F131" i="1"/>
  <c r="G132" i="1"/>
  <c r="I132" i="1" s="1"/>
  <c r="I133" i="1"/>
  <c r="H40" i="1"/>
  <c r="H42" i="1"/>
  <c r="H51" i="1"/>
  <c r="H59" i="1"/>
  <c r="H75" i="1"/>
  <c r="H81" i="1"/>
  <c r="H90" i="1"/>
  <c r="H114" i="1"/>
  <c r="H116" i="1"/>
  <c r="H118" i="1"/>
  <c r="H120" i="1"/>
  <c r="H122" i="1"/>
  <c r="H126" i="1"/>
  <c r="H128" i="1"/>
  <c r="I130" i="1"/>
  <c r="I117" i="1"/>
  <c r="G116" i="1"/>
  <c r="F116" i="1"/>
  <c r="I119" i="1"/>
  <c r="G118" i="1"/>
  <c r="F118" i="1"/>
  <c r="I121" i="1"/>
  <c r="G120" i="1"/>
  <c r="F120" i="1"/>
  <c r="I123" i="1"/>
  <c r="G122" i="1"/>
  <c r="F122" i="1"/>
  <c r="G124" i="1"/>
  <c r="F124" i="1"/>
  <c r="I127" i="1"/>
  <c r="G126" i="1"/>
  <c r="F126" i="1"/>
  <c r="I129" i="1"/>
  <c r="G128" i="1"/>
  <c r="F128" i="1"/>
  <c r="F114" i="1"/>
  <c r="I115" i="1"/>
  <c r="G114" i="1"/>
  <c r="G145" i="1" l="1"/>
  <c r="G141" i="1" s="1"/>
  <c r="I114" i="1"/>
  <c r="H69" i="1"/>
  <c r="H141" i="1"/>
  <c r="I126" i="1"/>
  <c r="I118" i="1"/>
  <c r="G131" i="1"/>
  <c r="I131" i="1" s="1"/>
  <c r="H105" i="1"/>
  <c r="F105" i="1"/>
  <c r="F104" i="1" s="1"/>
  <c r="I122" i="1"/>
  <c r="I137" i="1"/>
  <c r="G134" i="1"/>
  <c r="I134" i="1" s="1"/>
  <c r="I116" i="1"/>
  <c r="I120" i="1"/>
  <c r="I128" i="1"/>
  <c r="I145" i="1" l="1"/>
  <c r="I141" i="1"/>
  <c r="H104" i="1"/>
  <c r="G105" i="1"/>
  <c r="G104" i="1" s="1"/>
  <c r="I105" i="1" l="1"/>
  <c r="I104" i="1"/>
  <c r="I108" i="1"/>
  <c r="I109" i="1"/>
  <c r="I110" i="1"/>
  <c r="I112" i="1"/>
  <c r="I113" i="1"/>
  <c r="H95" i="1"/>
  <c r="G95" i="1"/>
  <c r="F95" i="1"/>
  <c r="I106" i="1"/>
  <c r="I99" i="1"/>
  <c r="I100" i="1"/>
  <c r="I101" i="1"/>
  <c r="I102" i="1"/>
  <c r="I103" i="1"/>
  <c r="I97" i="1"/>
  <c r="I96" i="1"/>
  <c r="I94" i="1"/>
  <c r="I93" i="1"/>
  <c r="G90" i="1"/>
  <c r="I90" i="1" s="1"/>
  <c r="F90" i="1"/>
  <c r="F69" i="1" s="1"/>
  <c r="I92" i="1"/>
  <c r="I87" i="1"/>
  <c r="I86" i="1"/>
  <c r="I85" i="1"/>
  <c r="I83" i="1"/>
  <c r="I82" i="1"/>
  <c r="G81" i="1"/>
  <c r="I81" i="1" s="1"/>
  <c r="I76" i="1"/>
  <c r="G75" i="1"/>
  <c r="I74" i="1"/>
  <c r="I73" i="1"/>
  <c r="I72" i="1"/>
  <c r="I71" i="1"/>
  <c r="H48" i="1"/>
  <c r="I63" i="1"/>
  <c r="I68" i="1"/>
  <c r="I67" i="1"/>
  <c r="I66" i="1"/>
  <c r="I65" i="1"/>
  <c r="I64" i="1"/>
  <c r="I62" i="1"/>
  <c r="I61" i="1"/>
  <c r="I60" i="1"/>
  <c r="G59" i="1"/>
  <c r="I59" i="1" s="1"/>
  <c r="F59" i="1"/>
  <c r="I58" i="1"/>
  <c r="I57" i="1"/>
  <c r="I56" i="1"/>
  <c r="I55" i="1"/>
  <c r="G51" i="1"/>
  <c r="I51" i="1" s="1"/>
  <c r="F51" i="1"/>
  <c r="I54" i="1"/>
  <c r="I53" i="1"/>
  <c r="I52" i="1"/>
  <c r="I50" i="1"/>
  <c r="H37" i="1"/>
  <c r="I46" i="1"/>
  <c r="I45" i="1"/>
  <c r="I44" i="1"/>
  <c r="I43" i="1"/>
  <c r="G42" i="1"/>
  <c r="I42" i="1" s="1"/>
  <c r="F42" i="1"/>
  <c r="G40" i="1"/>
  <c r="I40" i="1" s="1"/>
  <c r="F40" i="1"/>
  <c r="I41" i="1"/>
  <c r="I39" i="1"/>
  <c r="I95" i="1" l="1"/>
  <c r="H36" i="1"/>
  <c r="F48" i="1"/>
  <c r="F47" i="1" s="1"/>
  <c r="F37" i="1"/>
  <c r="F36" i="1" s="1"/>
  <c r="G69" i="1"/>
  <c r="I69" i="1" s="1"/>
  <c r="H47" i="1"/>
  <c r="I75" i="1"/>
  <c r="G37" i="1"/>
  <c r="I37" i="1" s="1"/>
  <c r="G48" i="1"/>
  <c r="I48" i="1" s="1"/>
  <c r="H7" i="1" l="1"/>
  <c r="H8" i="1" s="1"/>
  <c r="F7" i="1"/>
  <c r="F8" i="1" s="1"/>
  <c r="G47" i="1"/>
  <c r="I47" i="1" s="1"/>
  <c r="G36" i="1"/>
  <c r="I36" i="1" s="1"/>
  <c r="G7" i="1" l="1"/>
  <c r="I1173" i="1"/>
  <c r="I1141" i="1"/>
  <c r="I7" i="1" l="1"/>
  <c r="G8" i="1"/>
  <c r="I8" i="1" s="1"/>
  <c r="I1081" i="1"/>
  <c r="I987" i="1"/>
  <c r="I779" i="1"/>
  <c r="I534" i="1"/>
  <c r="I500" i="1" l="1"/>
  <c r="I185" i="1"/>
  <c r="I143" i="1"/>
  <c r="I70" i="1"/>
  <c r="I49" i="1"/>
  <c r="I38" i="1"/>
</calcChain>
</file>

<file path=xl/sharedStrings.xml><?xml version="1.0" encoding="utf-8"?>
<sst xmlns="http://schemas.openxmlformats.org/spreadsheetml/2006/main" count="3568" uniqueCount="2491">
  <si>
    <t>1. WYDATKI NA INWESTYCJE OGÓLNOMIEJSKIE</t>
  </si>
  <si>
    <t>Nr zadania</t>
  </si>
  <si>
    <t>Nazwa zadania</t>
  </si>
  <si>
    <t>Dział</t>
  </si>
  <si>
    <t>Rozdział</t>
  </si>
  <si>
    <t>Jednostka Realizująca</t>
  </si>
  <si>
    <t>Wydatki</t>
  </si>
  <si>
    <t>Plan</t>
  </si>
  <si>
    <t>Wykonanie
31.12.2023 r.</t>
  </si>
  <si>
    <t>%
kol.
8:7</t>
  </si>
  <si>
    <t>Realizacja wg stanu na dzień 31.12.2023 r.</t>
  </si>
  <si>
    <t>01.01.2023 r.</t>
  </si>
  <si>
    <t>31.12.2023 r.</t>
  </si>
  <si>
    <t>środki własne Miasta</t>
  </si>
  <si>
    <t>środki własne Miasta - MALUCH+</t>
  </si>
  <si>
    <t>środki pochodzące ze źródeł zagranicznych, niepodlegających zwrotowi</t>
  </si>
  <si>
    <t>środki budżetu Państwa</t>
  </si>
  <si>
    <t>dotacja - środki budżetu Państwa - MALUCH+</t>
  </si>
  <si>
    <t>środki Rządowego Funduszu Inwestycji Lokalnych - COVID 19</t>
  </si>
  <si>
    <t>Fundusz Pomocy - Pomoc dla Uchodźców z Ukrainy</t>
  </si>
  <si>
    <t>środki ze śródmiejskiej strefy płatnego parkowania</t>
  </si>
  <si>
    <t>środki z tytułu opłat i kar</t>
  </si>
  <si>
    <t>koncesja</t>
  </si>
  <si>
    <t>dotacja</t>
  </si>
  <si>
    <t>dotacja - III Igrzyska Europejskie</t>
  </si>
  <si>
    <t>NFRZK</t>
  </si>
  <si>
    <t>NFOŚiGW</t>
  </si>
  <si>
    <t>budżet obywatelski ogólnomiejski</t>
  </si>
  <si>
    <t>budżet obywatelski dzielnic</t>
  </si>
  <si>
    <t>Rządowy Fundusz Polski Ład: Program Inwestycji Strategicznych</t>
  </si>
  <si>
    <t>środki Rządowego Funduszu Rozwoju Dróg</t>
  </si>
  <si>
    <t>budżet obywatelski ogólnomiejski - edycja IV</t>
  </si>
  <si>
    <t>budżet obywatelski ogólnomiejski - edycja VI</t>
  </si>
  <si>
    <t>budżet obywatelski ogólnomiejski - edycja VIII</t>
  </si>
  <si>
    <t>budżet obywatelski ogólnomiejski - edycja IX</t>
  </si>
  <si>
    <t>budżet obywatelski dzielnic - edycja VI</t>
  </si>
  <si>
    <t>budżet obywatelski dzielnic - edycja VII</t>
  </si>
  <si>
    <t>budżet obywatelski dzielnic - edycja VIII</t>
  </si>
  <si>
    <t>budżet obywatelski dzielnic - edycja IX</t>
  </si>
  <si>
    <t>Razem wydatki na inwestycje 
ogólnomiejskie, w tym:</t>
  </si>
  <si>
    <t>ZDROWIE</t>
  </si>
  <si>
    <t>Program dostosowawczy zakładów lecznictwa zamkniętego</t>
  </si>
  <si>
    <t>NW/Z1.3/22</t>
  </si>
  <si>
    <t>Przebudowa Szpitala Specjalistycznego im. Stefana Żeromskiego SP ZOZ w Krakowie</t>
  </si>
  <si>
    <t>NW</t>
  </si>
  <si>
    <t>POMOC I INTEGRACJA SPOŁECZNA, RODZINA</t>
  </si>
  <si>
    <t>Program dostosowawczy jednostek systemu pomocy społecznej</t>
  </si>
  <si>
    <t>Pozostałe zadania w zakresie polityki rodzinnej</t>
  </si>
  <si>
    <t>Program likwidacji barier architektonicznych</t>
  </si>
  <si>
    <t>BEZPIECZEŃSTWO PUBLICZNE</t>
  </si>
  <si>
    <t>Program poprawy bezpieczeństwa publicznego</t>
  </si>
  <si>
    <t>TRANSPORT</t>
  </si>
  <si>
    <t>Inwestycje transportowe dofinansowywane przez GMK</t>
  </si>
  <si>
    <t>Budowa, rozbudowa i przebudowa linii tramwajowych, torowisk</t>
  </si>
  <si>
    <t>Budowa parkingów P&amp;R, węzłów przesiadkowych</t>
  </si>
  <si>
    <t>Szybka Kolej Aglomeracyjna</t>
  </si>
  <si>
    <t>Budowa, przebudowa i rozbudowa dróg wraz z oświetleniem oraz budowa ścieżek rowerowych</t>
  </si>
  <si>
    <t>Metro</t>
  </si>
  <si>
    <t>Koncepcje rozwoju systemu transportowego</t>
  </si>
  <si>
    <t>GOSPODARKA KOMUNALNA</t>
  </si>
  <si>
    <t>Program cmentarnictwa</t>
  </si>
  <si>
    <t>Pozostałe zadania inwestycyjne</t>
  </si>
  <si>
    <t>OCHRONA I KSZTAŁTOWANIE ŚRODOWISKA</t>
  </si>
  <si>
    <t>Program ochrony i kształtowania zieleni miejskiej</t>
  </si>
  <si>
    <t>Program ochrony przeciwpowodziowej</t>
  </si>
  <si>
    <t>MIESZKALNICTWO</t>
  </si>
  <si>
    <t>Program pozyskiwania mieszkań</t>
  </si>
  <si>
    <t>OŚWIATA I WYCHOWANIE</t>
  </si>
  <si>
    <t>Budowa i przebudowa placówek oświatowo - wychowawczych</t>
  </si>
  <si>
    <t>SPORT I REKREACJA</t>
  </si>
  <si>
    <t>Budowa i przebudowa obiektów sportowych i rekreacyjnych</t>
  </si>
  <si>
    <t>KULTURA I OCHRONA DZIEDZICTWA</t>
  </si>
  <si>
    <t>Rewaloryzacja i renowacja obiektów zabytkowych</t>
  </si>
  <si>
    <t>Budowa i adaptacja budynków na cele kulturalne</t>
  </si>
  <si>
    <t>ADMINISTRACJA I FINANSE - ZARZĄDZANIE MIASTEM</t>
  </si>
  <si>
    <t>PLANOWANIE PRZESTRZENNE I ARCHITEKTURA - GOSPODAROWANIE MIENIEM MIASTA</t>
  </si>
  <si>
    <t xml:space="preserve">Gospodarowanie mieniem Miasta - odszkodowania </t>
  </si>
  <si>
    <t>Gospodarowanie mieniem Miasta - wykupy</t>
  </si>
  <si>
    <t>NW/Z1.4/23</t>
  </si>
  <si>
    <t>Rozbudowa Szpitalnego Oddziału Ratunkowego przy Szpitalu Miejskim Specjalistycznym im. Gabriela Narutowicza w Krakowie wraz z lądowiskiem dla helikopterów na dachu i zagospodarowaniem terenu</t>
  </si>
  <si>
    <t>NW/Z1.8/19</t>
  </si>
  <si>
    <t>NW/Z1.9/19</t>
  </si>
  <si>
    <t>Małopolski System Informacji Medycznej (MSIM) w Szpitalu Specjalistycznym im. Stefana Żeromskiego SP ZOZ w Krakowie</t>
  </si>
  <si>
    <t>NW/Z1.1z/23</t>
  </si>
  <si>
    <t>Zakupy inwestycyjne dla Miejskiego Centrum Opieki w Krakowie</t>
  </si>
  <si>
    <t>NW/Z1.2z/23</t>
  </si>
  <si>
    <t>Zakupy inwestycyjne dla Szpitala Miejskiego Specjalistycznego im. Gabriela Narutowicza w Krakowie</t>
  </si>
  <si>
    <t>NW/Z1.3z/23</t>
  </si>
  <si>
    <t>Zakupy inwestycyjne dla Szpitala Specjalistycznego im. Stefana Żeromskiego SP ZOZ w Krakowie</t>
  </si>
  <si>
    <t>Małopolski System Informacji Medycznej (MSIM) w Szpitalu Miejskim Specjalistycznym im. Gabriela Narutowicza w Krakowie</t>
  </si>
  <si>
    <t>DPS-Ł41/W1.1/23</t>
  </si>
  <si>
    <t>Zakup, dostawa i montaż windy osobowej w Domu Pomocy Społecznej w Krakowie, ul. Łanowa 41</t>
  </si>
  <si>
    <t>DPS-Ł41</t>
  </si>
  <si>
    <t>MOPS/W1.2/20</t>
  </si>
  <si>
    <t>Modernizacja budynku MOPS przy ul. Józefińskiej 14</t>
  </si>
  <si>
    <t>MOPS</t>
  </si>
  <si>
    <t>DPS-PR/W1.5/22</t>
  </si>
  <si>
    <t>"Praska bez barier"</t>
  </si>
  <si>
    <t>MOPS/W1.8/22</t>
  </si>
  <si>
    <t>Przebudowa budynku przy ul. Praskiej 66 z przeznaczeniem na realizację zadań pomocy społecznej - Centrum Usług Społecznych</t>
  </si>
  <si>
    <t xml:space="preserve">SZ/W1.9/23 </t>
  </si>
  <si>
    <t>Zakład Opiekuńczo - Leczniczy „Czwórka”, os. Młodości 9 - montaż windy osobowej</t>
  </si>
  <si>
    <t>SZ</t>
  </si>
  <si>
    <t>OU/W1.55/20</t>
  </si>
  <si>
    <t>Dostosowanie siedzib Rad Dzielnic Miasta Krakowa do potrzeb osób niepełnosprawnych</t>
  </si>
  <si>
    <t>OU</t>
  </si>
  <si>
    <t>MOPS/W1.57/20</t>
  </si>
  <si>
    <t>Przebudowa i rozbudowa obiektu przy al. Modrzewiowej 25 w Krakowie wraz z budową sieci kanalizacji opadowej</t>
  </si>
  <si>
    <t>MOPS/W1.61/20</t>
  </si>
  <si>
    <t>Budowa Domu Pomocy Społecznej przy ul. Praskiej w Krakowie</t>
  </si>
  <si>
    <t xml:space="preserve">środki własne Miasta </t>
  </si>
  <si>
    <t>DPS-PR/W1.2z/23</t>
  </si>
  <si>
    <t>Zakupy inwestycyjne DPS, ul. Praska 25</t>
  </si>
  <si>
    <t>DPS-PR</t>
  </si>
  <si>
    <t>DPS-NO/W1.3z/23</t>
  </si>
  <si>
    <t>Zakupy inwestycyjne DPS, ul. Nowaczyńskiego 1</t>
  </si>
  <si>
    <t>DPS-NO</t>
  </si>
  <si>
    <t>DPS-KL/W1.4z/23</t>
  </si>
  <si>
    <t>Zakupy inwestycyjne DPS, ul. Kluzeka 6</t>
  </si>
  <si>
    <t>DPS-KL</t>
  </si>
  <si>
    <t>DPS-KR/W1.5z/23</t>
  </si>
  <si>
    <t>Zakupy inwestycyjne DPS, ul. Krakowska 55</t>
  </si>
  <si>
    <t>DPS-KR</t>
  </si>
  <si>
    <t>DPS-Ł39/W1.6z/23</t>
  </si>
  <si>
    <t>Zakupy inwestycyjne DPS, ul. Łanowa 39</t>
  </si>
  <si>
    <t>DPS-Ł39</t>
  </si>
  <si>
    <t>Zakupy inwestycyjne DPS, ul. Babińskiego 25</t>
  </si>
  <si>
    <t>DPS-BA</t>
  </si>
  <si>
    <t>Ż 25/Z2.1/23</t>
  </si>
  <si>
    <t>Żłobek Samorządowy nr 25, ul. Gustawa Ehrenberga 3 - modernizacja windy kuchennej</t>
  </si>
  <si>
    <t>Ż 25</t>
  </si>
  <si>
    <t>Ż 21/Z2.2/23</t>
  </si>
  <si>
    <t>Żłobek Samorządowy nr 21, ul. Lekarska 3 - modernizacja bramy wjazdowej</t>
  </si>
  <si>
    <t>Ż 21</t>
  </si>
  <si>
    <t>Ż 13/Z2.3/23</t>
  </si>
  <si>
    <t>Żłobek Samorządowy nr 13, os. Centrum A bl.12 - monitoring wizyjny</t>
  </si>
  <si>
    <t>Ż 13</t>
  </si>
  <si>
    <t>Ż 25/Z2.4/23</t>
  </si>
  <si>
    <t>Żłobek Samorządowy nr 25, ul. Gustawa Ehrenberga 3 - modernizacja wiaty śmietnikowej</t>
  </si>
  <si>
    <t>Ż 23/Z2.6/23</t>
  </si>
  <si>
    <t>Żłobek Samorządowy nr 23, ul. Słomiana 7- modernizacja dźwigu towarowego</t>
  </si>
  <si>
    <t>Ż 23</t>
  </si>
  <si>
    <t>SZ/Z3.1/23</t>
  </si>
  <si>
    <t>Dostosowanie i wyposażenie lokalu do potrzeb prowadzenia w nim żłobka na os. Piastów 71</t>
  </si>
  <si>
    <t>dotacja - środki pochodzące ze źródeł zagranicznych, niepodlegające zwrotowi - MALUCH+</t>
  </si>
  <si>
    <t>ZIM/Z3.2/22</t>
  </si>
  <si>
    <t>ZIM</t>
  </si>
  <si>
    <t>Rozbudowa Samorządowego Żłobka nr 24, ul. Opolska 11</t>
  </si>
  <si>
    <t>ZIM/Z3.3/22</t>
  </si>
  <si>
    <t>Budowa Żłobka na Starym Podgórzu (przy Przedszkolu nr 92, ul. Krzemionki 33)</t>
  </si>
  <si>
    <t xml:space="preserve">Budowa żłobka przy ul. Krzemionki </t>
  </si>
  <si>
    <t>ZIM/Z3.6/21</t>
  </si>
  <si>
    <t>Modernizacja budynku Żłobka Samorządowego nr 18, ul. Mazowiecka 30a</t>
  </si>
  <si>
    <t>ZIM/Z3.8/22</t>
  </si>
  <si>
    <t>Rozbudowa Samorządowego Żłobka nr 31, ul. Sanocka 2</t>
  </si>
  <si>
    <t>Modernizacja Żłobka Samorządowego nr 31, ul. Sanocka 2</t>
  </si>
  <si>
    <t>ZIM/Z3.9/22</t>
  </si>
  <si>
    <t>Przebudowa Żłobka Samorządowego nr 5, os. Willowe 2</t>
  </si>
  <si>
    <t xml:space="preserve">ZIM/Z3.11/23 </t>
  </si>
  <si>
    <t>Żłobek Samorządowy nr 21, ul. Lekarska 3 - modernizacja</t>
  </si>
  <si>
    <t>ZIM/Z3.12/23</t>
  </si>
  <si>
    <t>Żłobek Samorządowych nr 19, ul. Świtezianki 7 - montaż paneli fotowoltaicznych</t>
  </si>
  <si>
    <t>ZIM/Z3.13/23</t>
  </si>
  <si>
    <t>Żłobek Samorządowy nr 31, ul. Sanocka 2 - modernizacja</t>
  </si>
  <si>
    <t>ZIM/Z3.14/23</t>
  </si>
  <si>
    <t>Budowa żłobka przy ul. Dekerta</t>
  </si>
  <si>
    <t>Ż 12/Z2.1z/23</t>
  </si>
  <si>
    <t>Zakupy inwestycyjne Żłobka Samorządowego nr 12, os. 2 Pułku Lotniczego 23</t>
  </si>
  <si>
    <t>Ż 12</t>
  </si>
  <si>
    <t>Ż 18/Z2.3z/23</t>
  </si>
  <si>
    <t>Zakupy inwestycyjne Żłobka Samorządowego nr 18, ul. Mazowiecka 30a</t>
  </si>
  <si>
    <t>Ż 18</t>
  </si>
  <si>
    <t>ZBK/W4.1/14</t>
  </si>
  <si>
    <t>Likwidacja barier architektonicznych w budynkach komunalnych</t>
  </si>
  <si>
    <t>ZBK</t>
  </si>
  <si>
    <t>OU/W4.2/22</t>
  </si>
  <si>
    <t>Dostosowanie siedzib Urzędu Miasta Krakowa do potrzeb osób z niepełnosprawnościami</t>
  </si>
  <si>
    <t>MCOO/W4.3/22</t>
  </si>
  <si>
    <t>P 14</t>
  </si>
  <si>
    <t>KD/W4.4/23</t>
  </si>
  <si>
    <t>Dostosowanie toalety w Willi Decjusza do potrzeb osób z niepełnosprawnościami</t>
  </si>
  <si>
    <t>KD</t>
  </si>
  <si>
    <t>MCOO/W4.5/23</t>
  </si>
  <si>
    <t>II Liceum Ogólnokształcące, ul. Sobieskiego 9 - przystosowanie toalet do potrzeb osób z niepełnosprawnościami</t>
  </si>
  <si>
    <t>LO II</t>
  </si>
  <si>
    <t>LO IV/W4.6/23</t>
  </si>
  <si>
    <t>Liceum Ogólnokształcące nr IV, ul. Krzemionki 11 - likwidacja barier architektonicznych</t>
  </si>
  <si>
    <t>LO IV</t>
  </si>
  <si>
    <t>CM/W4.13/23</t>
  </si>
  <si>
    <t>Centrum Młodzieży, ul. Krupnicza 38 - dostosowanie budynku do potrzeb osób z niepełnosprawnościami</t>
  </si>
  <si>
    <t>CM</t>
  </si>
  <si>
    <t>MCOO/W4.23/23</t>
  </si>
  <si>
    <t>Zespół Szkół nr 1, ul. Ułanów 3 - zakup i montaż platformy do potrzeb osób z niepełnosprawnościami</t>
  </si>
  <si>
    <t>ZS 1</t>
  </si>
  <si>
    <t>Samorządowe Przedszkole nr 14, ul. Młyńska Boczna 4 - dostosowanie budynku do potrzeb osób z niepełnosprawnościami</t>
  </si>
  <si>
    <t>OC/B1.1/23</t>
  </si>
  <si>
    <t>Rozbudowa systemu monitorowania poziomu wody w ciekach w Krakowie</t>
  </si>
  <si>
    <t>OC</t>
  </si>
  <si>
    <t>ZIM/B1.2/20</t>
  </si>
  <si>
    <t>Budowa budynku z przeznaczeniem na pomieszczenia służbowe Straży Miejskiej Miasta Krakowa przy ul. Fatimskiej 8</t>
  </si>
  <si>
    <t xml:space="preserve"> SMMK/B1.3/23</t>
  </si>
  <si>
    <t>Modernizacja budynków Straży Miejskiej przy al. Jana Pawła II 188</t>
  </si>
  <si>
    <t>SMMK</t>
  </si>
  <si>
    <t>ZIM/B1.5/21</t>
  </si>
  <si>
    <t xml:space="preserve">Budowa budynku magazynowo-garażowego z zapleczem dla OSP Przewóz </t>
  </si>
  <si>
    <t>ZIM/B1.6/22</t>
  </si>
  <si>
    <t>Budowa budynku dla OSP Bieżanów i JRG nr 6 PSP przy ul. Aleksandry</t>
  </si>
  <si>
    <t>OSP Przylasek Rusiecki, ul. Rzepakowa 13a - modernizacja ogrodzenia</t>
  </si>
  <si>
    <t>ZIM/B1.10/23</t>
  </si>
  <si>
    <t>Budowa siedziby Grupy Ratownictwa Specjalistycznego OSP Kraków</t>
  </si>
  <si>
    <t xml:space="preserve"> ZDMK/B1.11/23</t>
  </si>
  <si>
    <t>Podłączenie budynku SMMK do miejskiej sieci światłowodowej</t>
  </si>
  <si>
    <t>ZDMK</t>
  </si>
  <si>
    <t>KMPSP/B1.1z/23</t>
  </si>
  <si>
    <t>Zatrzymaj powódź - sprzęt przeciwpowodziowy dla Strażaków</t>
  </si>
  <si>
    <t>KMPSP</t>
  </si>
  <si>
    <t>KMPSP/B1.2z/23</t>
  </si>
  <si>
    <t xml:space="preserve">Ratujemy życie od najmłodszych lat   </t>
  </si>
  <si>
    <t>KMPSP/B1.3z/23</t>
  </si>
  <si>
    <t xml:space="preserve">Nowoczesny sprzęt ratowniczy w służbie społeczeństw  </t>
  </si>
  <si>
    <t>KMPSP/B1.4z/23</t>
  </si>
  <si>
    <t xml:space="preserve">Ratujemy życie od najmłodszych lat </t>
  </si>
  <si>
    <t>KMPSP/B1.5z/23</t>
  </si>
  <si>
    <t xml:space="preserve">Uczymy się pomagać od najmłodszych lat     </t>
  </si>
  <si>
    <t>OC/B1.6z/23</t>
  </si>
  <si>
    <t xml:space="preserve">Bezpieczny ratownik </t>
  </si>
  <si>
    <t>OC/B1.7z/23</t>
  </si>
  <si>
    <t>Bezpieczni na straży Twojego bezpieczeństwa</t>
  </si>
  <si>
    <t>OC/B1.8z/23</t>
  </si>
  <si>
    <t xml:space="preserve">Strażacy ochotnicy dla naszej dzielnicy  </t>
  </si>
  <si>
    <t>OC/B1.9z/23</t>
  </si>
  <si>
    <t>Zakupy inwestycyjne dla Komendy Miejskiej Policji w Krakowie</t>
  </si>
  <si>
    <t>OC/B1.10z/23</t>
  </si>
  <si>
    <t>Zakupy inwestycyjne OC</t>
  </si>
  <si>
    <t xml:space="preserve">OC/B1.11z/23 </t>
  </si>
  <si>
    <t>Zakupy inwestycyjne OSP Wolica</t>
  </si>
  <si>
    <t xml:space="preserve"> KMPSP/B1.12z/23</t>
  </si>
  <si>
    <t>Zakupy inwestycyjne Komendy Miejskiej Państwowej Straży Pożarnej</t>
  </si>
  <si>
    <t>SMMK/B1.13z/23</t>
  </si>
  <si>
    <t>Zakupy inwestycyjne Straży Miejskiej Miasta Krakowa</t>
  </si>
  <si>
    <t>ZDMK/ST1.1/03</t>
  </si>
  <si>
    <t>Przygotowanie budowy drogi ekspresowej S7 (odc.węzeł  „Kraków  Bieżanów"- węzeł „Kraków Mistrzejowice")</t>
  </si>
  <si>
    <t>GK/ST7.11/17</t>
  </si>
  <si>
    <t>Budowa nowego przebiegu drogi wojewódzkiej nr 774</t>
  </si>
  <si>
    <t>GK</t>
  </si>
  <si>
    <t>ZIM/ST6.2/20</t>
  </si>
  <si>
    <t>Budowa linii tramwajowej Cichy Kącik - Azory</t>
  </si>
  <si>
    <t>ZDMK/ST6.5/14</t>
  </si>
  <si>
    <t>Budowa linii tramwajowej KST, etap IV (ul. Meissnera - Mistrzejowice)</t>
  </si>
  <si>
    <t>ZIM/ST6.6c/06</t>
  </si>
  <si>
    <t>środki pochodzące ze źródeł zagranicznych, niepodlegające zwrotowi</t>
  </si>
  <si>
    <t>Budowa linii tramwajowej KST, etap III 
(os. Krowodrza Górka - Górka Narodowa) wraz z budową dwupoziomowego skrzyżowania w ciągu ul. Opolskiej</t>
  </si>
  <si>
    <t>ZIM/ST6.6d/15</t>
  </si>
  <si>
    <t>Budowa linii tramwajowej KST (os. Krowodrza Górka - Azory)</t>
  </si>
  <si>
    <t>ZDMK/ST6.11/12</t>
  </si>
  <si>
    <t>Modernizacja torowisk tramwajowych wraz z infrastrukturą towarzyszącą</t>
  </si>
  <si>
    <t>ZTP/T1.12/23</t>
  </si>
  <si>
    <t>Zakup i montaż tablic informacji pasażerskiej DIP dla linii tramwajowej Krowodrza Górka - Górka Narodowa</t>
  </si>
  <si>
    <t>ZTP</t>
  </si>
  <si>
    <t>ZDMK/ST9.5/16</t>
  </si>
  <si>
    <t xml:space="preserve">Budowa zintegrowanego węzła przesiadkowego wraz z parkingiem P&amp;R Bronowice oraz terminalem autobusowym </t>
  </si>
  <si>
    <t>Budowa zintegrowanego węzła przesiadkowego P+R/B+R Rząska-Mydlniki-Wapiennik (ZIT)</t>
  </si>
  <si>
    <t>GK/ST10.3/16</t>
  </si>
  <si>
    <t>Przebudowa stacji kolejowej SKA "Kraków Swoszowice" wraz z budową parkingu typu Park &amp; Ride (ZIT)</t>
  </si>
  <si>
    <t>Budowa przystanku kolejowego SKA "Kraków Prądnik Czerwony" wraz z budową parkingu typu Park&amp;Ride</t>
  </si>
  <si>
    <t>ZIM/ST1.4/19</t>
  </si>
  <si>
    <t>Budowa Trasy Wolbromskiej (odcinek od ul. Pachońskiego do granic administracyjnych Miasta Krakowa)</t>
  </si>
  <si>
    <t>ZIM/ST2.1/22</t>
  </si>
  <si>
    <t>Budowa Trasy Ciepłowniczej</t>
  </si>
  <si>
    <t>ZIM/ST2.2/22</t>
  </si>
  <si>
    <t>Budowa Trasy Nowobagrowej</t>
  </si>
  <si>
    <t>ZDMK/ST5.1/04</t>
  </si>
  <si>
    <t>Rozbudowa ul. Igołomskiej w Krakowie</t>
  </si>
  <si>
    <t>środki Rządowego Funduszu Inwestycji Lokalnych -  COVID 19</t>
  </si>
  <si>
    <t>ZIM/ST7.4/06</t>
  </si>
  <si>
    <t>Rozbudowa ul. Kocmyrzowskiej</t>
  </si>
  <si>
    <t>ZIM/ST7.7/07</t>
  </si>
  <si>
    <t>Rozbudowa al. 29 Listopada (odc. ul. Opolska - granica miasta)</t>
  </si>
  <si>
    <t>ZDMK/ST7.9/06</t>
  </si>
  <si>
    <t>Budowa ul. Iwaszki</t>
  </si>
  <si>
    <t>ZDMK/ST7.10/17</t>
  </si>
  <si>
    <t>Rozbudowa ul. Gen. Okulickiego wraz z budową połączenia drogowego z Rondem Piastowskim i przebudową Ronda Piastowskiego</t>
  </si>
  <si>
    <t>ZDMK/T1.1/21</t>
  </si>
  <si>
    <t>Przebudowa ul. Piastowskiej na wysokości planowanego Krakowskiego Centrum Muzyki</t>
  </si>
  <si>
    <t>ZIM/T1.2/22</t>
  </si>
  <si>
    <t>Budowa drogi dojazdowej z osiedla Kliny do stacji SKA w Opatkowicach</t>
  </si>
  <si>
    <t>ZDMK/T1.3/21</t>
  </si>
  <si>
    <t>Rozbudowa ul. Rącznej na odcinku od skrzyżowania z ul. Targosza do ul. Płk. Barty</t>
  </si>
  <si>
    <t>ZDMK/T1.4/23</t>
  </si>
  <si>
    <t>Budowa oświetlenia przy ul. Janasówka</t>
  </si>
  <si>
    <t>ZZM/T1.5/23</t>
  </si>
  <si>
    <t>Budowa ciągów komunikacyjnych pieszo-rowerowych przystanku osobowego Kraków Grzegórzki, zlokalizowanego na linii kolejowej nr 629 wraz z oświetleniem</t>
  </si>
  <si>
    <t>ZZM</t>
  </si>
  <si>
    <t>ZDMK/T1.8/17</t>
  </si>
  <si>
    <t>Przebudowa ul. Maciejkowej</t>
  </si>
  <si>
    <t>ZDMK/T1.9/13</t>
  </si>
  <si>
    <t>Przebudowa ul. Czajna wraz z ulicami przyległymi</t>
  </si>
  <si>
    <t>ZDMK/T1.14/05</t>
  </si>
  <si>
    <t xml:space="preserve">Przebudowa ul. Królowej Jadwigi </t>
  </si>
  <si>
    <t>ZIM/ST10.4/17</t>
  </si>
  <si>
    <t>ZDMK/T1.16/22</t>
  </si>
  <si>
    <t>Młynówka Królewska - najdłuższy park w Polsce! Nowy etap</t>
  </si>
  <si>
    <t>ZDMK/T1.17/22</t>
  </si>
  <si>
    <t>Przebudowa ul. Kantorowickiej wraz z odwodnieniem na odcinku od mostu na Baranówce do granicy Miasta</t>
  </si>
  <si>
    <t>ZDMK/T1.20/22</t>
  </si>
  <si>
    <t>Przebudowa ul. Koszykarskiej</t>
  </si>
  <si>
    <t>ZDMK/T1.21/22</t>
  </si>
  <si>
    <t>Budowa naziemnych przejść dla pieszych pomiędzy przystankami "Wlotowa"</t>
  </si>
  <si>
    <t>ZDMK/T1.22/18</t>
  </si>
  <si>
    <t xml:space="preserve">Rozbudowa ul. Meiera </t>
  </si>
  <si>
    <t>ZDMK/T1.23/22</t>
  </si>
  <si>
    <t xml:space="preserve">Sadźmy drzewa! </t>
  </si>
  <si>
    <t>ZDMK/T1.24/22</t>
  </si>
  <si>
    <t>Rozbudowa ul. Przemysłowej</t>
  </si>
  <si>
    <t>ZDMK/T1.26/22</t>
  </si>
  <si>
    <t>Przejazd przez Bratysławską</t>
  </si>
  <si>
    <t>ZDMK/T1.27/22</t>
  </si>
  <si>
    <t>Zróbmy dojście do Parku przy Łokietka</t>
  </si>
  <si>
    <t>ZDMK/T1.28/22</t>
  </si>
  <si>
    <t>Dolina Rudawy dla pieszych i rowerzystów! Nowy etap</t>
  </si>
  <si>
    <t>ZDMK/T1.29/22</t>
  </si>
  <si>
    <t>Modernizacja ul. Potockiego</t>
  </si>
  <si>
    <t>ZDMK/T1.30/10</t>
  </si>
  <si>
    <t>Rozbudowa ul. Wrony</t>
  </si>
  <si>
    <t>ZDMK/T1.31/22</t>
  </si>
  <si>
    <t>Oświetlmy najniebezpieczniejsze zakamarki w Bieńczycach</t>
  </si>
  <si>
    <t>ZDMK/T1.32/22</t>
  </si>
  <si>
    <t>Budowa Kiss and Ride przy Szkole Podstawowej nr 98</t>
  </si>
  <si>
    <t>ZDMK/T1.33/22</t>
  </si>
  <si>
    <t>Ścieżka rowerowa w Przylasku Rusieckim</t>
  </si>
  <si>
    <t>ZDMK/T1.34/22</t>
  </si>
  <si>
    <t>Instalacja lamp drogowych na odcinku ul. Wadowskiej (od Wadowa do Luboczy)</t>
  </si>
  <si>
    <t>ZDMK/T1.35/06</t>
  </si>
  <si>
    <t>Rozbudowa ul. Mochnaniec</t>
  </si>
  <si>
    <t>ZDMK/T1.36/21</t>
  </si>
  <si>
    <t>Rozbudowa ul. Bochnaka</t>
  </si>
  <si>
    <t>ZDMK/T1.38/21</t>
  </si>
  <si>
    <t>Rozbudowa dróg  - ul. Łozińskiego i ul. Dybowskiego wraz z wykonaniem kanalizacji opadowej i osadnikiem</t>
  </si>
  <si>
    <t>ZDMK/T1.43/21</t>
  </si>
  <si>
    <t>Chodnik przy ulicy Łokietka</t>
  </si>
  <si>
    <t>ZDMK/T1.44/21</t>
  </si>
  <si>
    <t>Dolina Rudawy dla pieszych i rowerzystów!</t>
  </si>
  <si>
    <t>ZDMK/T1.45/21</t>
  </si>
  <si>
    <t>Wyremontujmy chodniki na Zwierzyńcu!</t>
  </si>
  <si>
    <t>ZDMK/T1.47/22</t>
  </si>
  <si>
    <t>Program budowy parkingów lokalnych w Krakowie</t>
  </si>
  <si>
    <t>ZTP/T1.51/11</t>
  </si>
  <si>
    <t>Budowa wiat przystankowych na terenie miasta Krakowa</t>
  </si>
  <si>
    <t>ZDMK/T1.53/21</t>
  </si>
  <si>
    <t>Rozbudowa ul. Gaik</t>
  </si>
  <si>
    <t>ZDMK/T1.57/21</t>
  </si>
  <si>
    <t>Budowa mikroronda na skrzyżowaniu ulic Cechowej i Bojki</t>
  </si>
  <si>
    <t>ZDMK/T1.58/22</t>
  </si>
  <si>
    <t>Modernizacja pętli autobusowej Nowy Bieżanów Południe</t>
  </si>
  <si>
    <t>ZDMK/T1.59/22</t>
  </si>
  <si>
    <t>Przebudowa skrzyżowania ulic: Sawiczewskich, Podgórki, Droga Rokadowa, Kuryłowicza, Landaua</t>
  </si>
  <si>
    <t>ZDMK/T1.60/21</t>
  </si>
  <si>
    <t>Wykonanie przejścia dla pieszych w rejonie skrzyżowania ul. Marycjusza z ul. Mistrzejowicką wraz z odcinkiem chodnika wzdłuż Mistrzejowickiej</t>
  </si>
  <si>
    <t>ZDMK/T1.60/22</t>
  </si>
  <si>
    <t>Przebudowa Placu Nowego</t>
  </si>
  <si>
    <t>ZDMK/T1.61/21</t>
  </si>
  <si>
    <t xml:space="preserve">Przebudowa i rozbudowa ul. Łagiewnickiej </t>
  </si>
  <si>
    <t>ZDMK/T1.65/21</t>
  </si>
  <si>
    <t>Poprawa komunikacji w ciągu ulicy Zawiłej poprzez przebudowę skrzyżowań na odcinku od Kobierzyńskiej do Żywieckiej</t>
  </si>
  <si>
    <t>ZDMK/T1.66/21</t>
  </si>
  <si>
    <t>Budowa ul. Nowa Bartla od ul. Zawiłej do ronda zlokalizowanego za pętlą autobusową Kliny - Zacisze</t>
  </si>
  <si>
    <t>ZDMK/T1.67/21</t>
  </si>
  <si>
    <t>Przebudowa ul. Podgórki od Miarowej do Wyrwa  - koncepcja</t>
  </si>
  <si>
    <t>ZDMK/T1.68/21</t>
  </si>
  <si>
    <t>Oświetlenie ul. Wyrwa od ul. Podgórki do Stepowej</t>
  </si>
  <si>
    <t>ZDMK/T1.69/21</t>
  </si>
  <si>
    <t>Doświetlenie ul. Stepowej od ul. Wyrwa do  ul. Siarczanogórskiej</t>
  </si>
  <si>
    <t>ZDMK/T1.73/22</t>
  </si>
  <si>
    <t>Oświetlenie ul. Nazaretańskiej</t>
  </si>
  <si>
    <t>ZDMK/T1.77/22</t>
  </si>
  <si>
    <t>Przebudowa ul. Podgórki od ul. Soboniowickiej do ul. Wyrwy</t>
  </si>
  <si>
    <t>ZDMK/T1.87/22</t>
  </si>
  <si>
    <t>Przebudowa ul. Kolistej od ul. Lubostroń do ul. Zamiejskiej</t>
  </si>
  <si>
    <t>ZDMK/T1.88/22</t>
  </si>
  <si>
    <t xml:space="preserve">Budowa i modernizacja oświetlenia na terenie Dzielnicy VIII Dębniki </t>
  </si>
  <si>
    <t>ZIM/T1.90/22</t>
  </si>
  <si>
    <t>Integracja autobusu MPK z przystankiem SKA Kraków Opatkowice</t>
  </si>
  <si>
    <t>ZDMK/T1.95/22</t>
  </si>
  <si>
    <t>Modernizacja oświetlenia na osiedlu przy ul. Żywieckiej</t>
  </si>
  <si>
    <t>ZDMK/T1.96/15</t>
  </si>
  <si>
    <t>Budowa ścieżki rowerowej na odcinkach: od Klasztoru Sióstr Norbertanek do istniejącego odcinka ścieżki przy Moście Zwierzynieckim, od ul. Wioślarskiej do ul. Jodłowej oraz od ul. Mirowskiej do granicy miasta Krakowa (ZIT)</t>
  </si>
  <si>
    <t>ZDMK/T1.97/16</t>
  </si>
  <si>
    <t>Budowa ścieżki rowerowej od ul. Powstańców wzdłuż ulic Strzelców i Lublańskiej do estakady wraz z dostosowaniem tunelu łączącego ulice Brogi - Rakowicka do ruchu rowerowego w Krakowie (ZIT)</t>
  </si>
  <si>
    <t xml:space="preserve">ZDMK/T1.100/22 </t>
  </si>
  <si>
    <t xml:space="preserve">Budowa parkingu przy stacji TRAFO, ul. Wacława Króla 18 </t>
  </si>
  <si>
    <t>ZDMK/T1.103/22</t>
  </si>
  <si>
    <t>Budowa ciągu pieszo-jezdnego od ul. Szymona Szymonowica 9-11</t>
  </si>
  <si>
    <t>ZDMK/T1.104/22</t>
  </si>
  <si>
    <t>Przebudowa ul. Pankiewicza wraz z odwodnieniem na odcinku od istniejącego rowu do granicy Miasta</t>
  </si>
  <si>
    <t>ZDMK/T1.105/22</t>
  </si>
  <si>
    <t>Utworzenie zatoki postojowej przy ul. Kurczaba</t>
  </si>
  <si>
    <t>ZIM/T1.107/08</t>
  </si>
  <si>
    <t>Budowa kładki pieszo-rowerowej "Kazimierz - Ludwinów"</t>
  </si>
  <si>
    <t>ZZM/T1.109/22</t>
  </si>
  <si>
    <t>Budowa dróg rowerowych o nawierzchni bitumicznej na wałach przeciwpowodziowych rzeki Wisły na odcinku od ul. Na Zakolu Wisły do granicy administracyjnej Gminy Miejskiej Kraków z Gminą Wieliczka</t>
  </si>
  <si>
    <t xml:space="preserve">środki własne Miasta  </t>
  </si>
  <si>
    <t>ZDMK/T1.111/22</t>
  </si>
  <si>
    <t>Program modernizacji dróg i chodników</t>
  </si>
  <si>
    <t>ZIM/T1.111/22</t>
  </si>
  <si>
    <t xml:space="preserve">Program modernizacji dróg i chodników </t>
  </si>
  <si>
    <t>ZDMK/T1.114/22</t>
  </si>
  <si>
    <t>Budowa oświetlenia przy ulicy Podgórki</t>
  </si>
  <si>
    <t>ZDMK/T1.116/22</t>
  </si>
  <si>
    <t>Budowa zatok parkingowych w os. 2 Pułku Lotniczego</t>
  </si>
  <si>
    <t>ZDMK/T1.117/15</t>
  </si>
  <si>
    <t>Budowa dojazdu do Szkoły Podstawowej z Oddziałami Integracyjnymi nr 148 przy ul. Żabiej</t>
  </si>
  <si>
    <t>ZDMK/T1.121/23</t>
  </si>
  <si>
    <t>Przebudowa ul. Wierzyńskiego</t>
  </si>
  <si>
    <t>ZIM/T1.123/15</t>
  </si>
  <si>
    <t>Budowa ul. 8 Pułku Ułanów</t>
  </si>
  <si>
    <t>ZDMK/T1.124/22</t>
  </si>
  <si>
    <t>Przebudowa ul. Żaglowej - bocznej</t>
  </si>
  <si>
    <t>ZDMK/T1.125/16</t>
  </si>
  <si>
    <t>Przebudowa ul. Glinik</t>
  </si>
  <si>
    <t>ZZM/T1.129/23</t>
  </si>
  <si>
    <t>Budowa ścieżki rowerowej wzdłuż rzeki Rudawy</t>
  </si>
  <si>
    <t>ZDMK/T1.130/23</t>
  </si>
  <si>
    <t>Przebudowa układu drogowego w rejonie ul. Zygmunta Starego, ul. Na Błonie, ul. Filtrowej wraz ze skrzyżowaniami</t>
  </si>
  <si>
    <t>ZDMK/T1.131/23</t>
  </si>
  <si>
    <t xml:space="preserve">Rozbudowa ul. Lipskiej-bocznej </t>
  </si>
  <si>
    <t>ZDMK/T1.132/15</t>
  </si>
  <si>
    <t>Rozbudowa ul. Wrobela</t>
  </si>
  <si>
    <t>ZDMK/T1.136/23</t>
  </si>
  <si>
    <t>Budowa oświetlenia ulicznego na odcinku między ul. Odmętową boczną a alejką przy Szpitalu S. Żeromskiego</t>
  </si>
  <si>
    <t>ZDMK/T1.138/23</t>
  </si>
  <si>
    <t xml:space="preserve">Modernizacja oświetlenia ulicznego na terenie dzielnicy I, II i III </t>
  </si>
  <si>
    <t>ZDMK/T1.139/23</t>
  </si>
  <si>
    <t>Przebudowa ul. Sierpowej</t>
  </si>
  <si>
    <t>ZDMK/T1.140/16</t>
  </si>
  <si>
    <t>Rozwój Systemu Informacji dla podróżujących na obszarze Krakowskiego Obszaru Funkcjonalnego (ZIT)</t>
  </si>
  <si>
    <t>ZDMK/T1.142/23</t>
  </si>
  <si>
    <t>Budowa oświetlenia ulicznego na ul. Rzemieślniczej</t>
  </si>
  <si>
    <t xml:space="preserve">ZDMK/T1.143/16  </t>
  </si>
  <si>
    <t>Przebudowa schodów pomiędzy ul. Kalwaryjską i ul. Zamoyskiego</t>
  </si>
  <si>
    <t>ZDMK/T1.143/23</t>
  </si>
  <si>
    <t>Budowa zawrotki w ciągu ul. Witosa</t>
  </si>
  <si>
    <t>ZDMK/T1.144/23</t>
  </si>
  <si>
    <t>Budowa oświetlenia ulicznego na ul. Babiego Lata</t>
  </si>
  <si>
    <t>ZDMK/T1.145/23</t>
  </si>
  <si>
    <t>Budowa Obwodnicy Osiedla Tyniec</t>
  </si>
  <si>
    <t>ZDMK/T1.146/23</t>
  </si>
  <si>
    <t xml:space="preserve">Wymiana oświetlenia w centrum Osiedla Tyniec na ledowe </t>
  </si>
  <si>
    <t>ZDMK/T1.147/23</t>
  </si>
  <si>
    <t>Rozbudowa oświetlenia ulicznego na ul. Browarnianej</t>
  </si>
  <si>
    <t>ZDMK/T1.148/23</t>
  </si>
  <si>
    <t>Budowa oświetlenia ulicznego do przedszkola nr 119</t>
  </si>
  <si>
    <t>ZDMK/T1.149/23</t>
  </si>
  <si>
    <t>Przebudowa ul. Wrony na odcinku od ul. Chlebicznej do ul. Topografów</t>
  </si>
  <si>
    <t>ZDMK/T1.154/16</t>
  </si>
  <si>
    <t>Rozbudowa ul. Witkowickiej</t>
  </si>
  <si>
    <t>ZDMK/T1.155/16</t>
  </si>
  <si>
    <t>Rozbudowa ul. Chylińskiego</t>
  </si>
  <si>
    <t>ZDMK/T1.166/16</t>
  </si>
  <si>
    <t>Rozbudowa ul. Fortecznej na odcinku pomiędzy ul. Zakopiańską a ul. Zawiszy</t>
  </si>
  <si>
    <t>ZDMK/T1.168/16</t>
  </si>
  <si>
    <t>Rozbudowa ul. Ważewskiego - etap I wraz z rozbudową ul. Zakarczmie - etap I</t>
  </si>
  <si>
    <t>ZDMK/T1.169/16</t>
  </si>
  <si>
    <t>Rozbudowa ul. Stelmachów i ul. Piaskowej</t>
  </si>
  <si>
    <t>ZDMK/T1.178/17</t>
  </si>
  <si>
    <t>Przebudowa mostu nad potokiem Bibiczanka w ciągu ul. Siewnej</t>
  </si>
  <si>
    <t>ZDMK/T1.187/17</t>
  </si>
  <si>
    <t>Rozbudowa ul.Tynieckiej</t>
  </si>
  <si>
    <t>ZIM/T1.188/17</t>
  </si>
  <si>
    <t>Budowa układu komunikacyjnego dla obsługi Szpitala Uniwersyteckiego w Prokocimiu</t>
  </si>
  <si>
    <t>ZDMK/T1.189/17</t>
  </si>
  <si>
    <t>Uruchomienie autobusowej komunikacji miejskiej do Bodzowa - dostosowanie ul. Widłakowej</t>
  </si>
  <si>
    <t>ZDMK/T1.193/17</t>
  </si>
  <si>
    <t>Przebudowa dróg wewnętrznych w obrębie ulic Rydla, Jadwigi z Łobzowa, Staszczyka, Bronowicka wraz z ul. Krzywy Zaułek</t>
  </si>
  <si>
    <t>ZDMK/T1.200/17</t>
  </si>
  <si>
    <t>Modernizacja ul. Niewodniczańskiego</t>
  </si>
  <si>
    <t>ZDMK/T1.206/17</t>
  </si>
  <si>
    <t>Budowa chodnika jednostronnego wraz z odwodnieniem przy ul. Bogucianka od skrzyżowania ulic Benedyktyńska, Bolesława Śmiałego i Bogucianka po prawej stronie do skrzyżowania ul. Bogucianka z ul. Walgierza Wdałego</t>
  </si>
  <si>
    <t>ZDMK/T1.213/17</t>
  </si>
  <si>
    <t>Program budowy chodników</t>
  </si>
  <si>
    <t>ZDMK/T1.222/17</t>
  </si>
  <si>
    <t>Budowa nowej ulicy łączącej ul. ks. Felińskiego z al. 29 Listopada</t>
  </si>
  <si>
    <t>ZDMK/T1.254/19</t>
  </si>
  <si>
    <t>Budowa drogi równoległej do ul. Turowicza na odcinku od ul. gen. Bolesława Roi do wiaduktu w kierunku Centrum Handlowego</t>
  </si>
  <si>
    <t>ZDMK/T1.256/19</t>
  </si>
  <si>
    <t xml:space="preserve">Ul. Górnickiego - budowa chodnika </t>
  </si>
  <si>
    <t>ZDMK/T1.257/19</t>
  </si>
  <si>
    <t>Przebudowa ul. Kuźnicy Kołłątajowskiej w okolicy bloku nr 2</t>
  </si>
  <si>
    <t>ZDMK/T1.259/19</t>
  </si>
  <si>
    <t>Budowa lewoskrętu z ul. Żmujdzkiej w al. 29 Listopada</t>
  </si>
  <si>
    <t>ZDMK/T1.260/19</t>
  </si>
  <si>
    <t>Budowa drogi łączącej ul. Stella-Sawickiego z planowanym Małopolskim Centrum Nauki przy al. Bora Komorowskiego</t>
  </si>
  <si>
    <t>ZDMK/T1.262/19</t>
  </si>
  <si>
    <t>Układ drogowy w rejonie ul. Wita Stwosza - ul. Bosackiej</t>
  </si>
  <si>
    <t>ZDMK/T1.271/20</t>
  </si>
  <si>
    <t>Przebudowa ul. Siennej</t>
  </si>
  <si>
    <t>ZDMK/T1.274/20</t>
  </si>
  <si>
    <t xml:space="preserve">Program budowy sygnalizacji świetlnych oraz doświetleń przejść dla pieszych oraz innych elementów bezpieczeństwa ruchu drogowego </t>
  </si>
  <si>
    <t>ZDMK/T1.277/20</t>
  </si>
  <si>
    <t>Chodnik przy ul. Kwartowej</t>
  </si>
  <si>
    <t>ZDMK/T1.279/20</t>
  </si>
  <si>
    <t>Łączymy dzielnice – budowa podestu wzdłuż ul. Na Błonie</t>
  </si>
  <si>
    <t>ZDMK/T1.282/20</t>
  </si>
  <si>
    <t>Bezpieczniej wzdłuż ul. Sołtysowskiej</t>
  </si>
  <si>
    <t>ZIM/T1.288/20</t>
  </si>
  <si>
    <t xml:space="preserve">Budowa kładki pieszo-rowerowej Grzegórzki - Zabłocie </t>
  </si>
  <si>
    <t>ZDMK/T1.289/20</t>
  </si>
  <si>
    <t>Program budowy ścieżek rowerowych</t>
  </si>
  <si>
    <t>ZDMK/T1.291/20</t>
  </si>
  <si>
    <t xml:space="preserve">Układ drogowy Kraków Nowa Huta Przyszłości </t>
  </si>
  <si>
    <t>ZDMK/T1.293/20</t>
  </si>
  <si>
    <t>Budowa tunelowego przejścia pieszo-rowerowego pod linią 100 (Mała obwodnica kolejowa) łączącego ul. Lotniczą z ul. Raciborskiego</t>
  </si>
  <si>
    <t>ZDMK/T1.295/20</t>
  </si>
  <si>
    <t>Ul. Smolarzy - odtworzenie fragmentu drogi</t>
  </si>
  <si>
    <t>ZDMK/T1.297/20</t>
  </si>
  <si>
    <t>Przebudowa ul. Niepokalanej Panny Marii</t>
  </si>
  <si>
    <t>Program modernizacji dróg</t>
  </si>
  <si>
    <t>ZDMK/T1.302/21</t>
  </si>
  <si>
    <t>ZDMK/T1.304/20</t>
  </si>
  <si>
    <t>Przebudowa ul. Starowolskiej</t>
  </si>
  <si>
    <t>ZDMK/T1.309/21</t>
  </si>
  <si>
    <t>Rozbudowa ul. Słońskiego do ul. Ćwikłowej</t>
  </si>
  <si>
    <t>ZDMK/T1.311/20</t>
  </si>
  <si>
    <t>Rozbudowa ul. Rucianej</t>
  </si>
  <si>
    <t>ZDMK/T1.315/20</t>
  </si>
  <si>
    <t>Budowa ścieżki rowerowej wzdłuż al. 29 Listopada od ul. Żelaznej do ul. Woronicza w Krakowie - etap II strona wschodnia</t>
  </si>
  <si>
    <t>ZDMK/T1.316/21</t>
  </si>
  <si>
    <t>Rozbudowa ul. Agatowej</t>
  </si>
  <si>
    <t>ZDMK/T1.317/20</t>
  </si>
  <si>
    <t>Program budowy miejsc postojowych</t>
  </si>
  <si>
    <t>ZDMK/T1.319/21</t>
  </si>
  <si>
    <t>Rozbudowa odcinka ulicy Bochenka od ul. Podedworze do ul. Szpakowej wraz z wybudowaniem chodnika dla mieszkańców oraz zatoczek parkingowych</t>
  </si>
  <si>
    <t>ZDMK/T1.322/21</t>
  </si>
  <si>
    <t>Budowa fragmentu chodnika przy ul. Mistrzejowickiej 51 po stronie ogródków działkowych i utworzenie przejścia dla pieszych</t>
  </si>
  <si>
    <t>ZDMK/T1.323/21</t>
  </si>
  <si>
    <t>Modernizacja ul. Działkowej</t>
  </si>
  <si>
    <t>ZDMK/T1.324/21</t>
  </si>
  <si>
    <t>Modernizacja ronda ul. Ćwiklińskiej ul. Aleksandry</t>
  </si>
  <si>
    <t>ZDMK/T1.326/21</t>
  </si>
  <si>
    <t xml:space="preserve">Budowa drogi KDX.1 (ul. Orawska - ul. Długosza w Krakowie) </t>
  </si>
  <si>
    <t>ZDMK/T1.328/21</t>
  </si>
  <si>
    <t>Rozbudowa ul. Dąbskiej</t>
  </si>
  <si>
    <t>ZDMK/T1.329/21</t>
  </si>
  <si>
    <t>Przebudowa ul. Narciarskiej</t>
  </si>
  <si>
    <t>ZDMK/T1.330/21</t>
  </si>
  <si>
    <t>Modernizacja ul. Irzykowskiego</t>
  </si>
  <si>
    <t>ZDMK/T1.333/21</t>
  </si>
  <si>
    <t>Przebudowa ul. Chałubińskiego</t>
  </si>
  <si>
    <t>ZDMK/T1.334/21</t>
  </si>
  <si>
    <t>Rozbudowa ul. Borowinowej</t>
  </si>
  <si>
    <t>ZDMK/T1.335/21</t>
  </si>
  <si>
    <t>Rondo na zbiegu ulic Poznańskiej i Łokietka</t>
  </si>
  <si>
    <t>ZDMK/T1.336/23</t>
  </si>
  <si>
    <t>Kraków zrywa z betonem - II edycja</t>
  </si>
  <si>
    <t>ZDMK/T1.337/23</t>
  </si>
  <si>
    <t xml:space="preserve">Szybciej tramwajem </t>
  </si>
  <si>
    <t>ZDMK/T1.338/23</t>
  </si>
  <si>
    <t>Bezpieczne przejścia dla pieszych na terenie Dzielnicy VI</t>
  </si>
  <si>
    <t>ZDMK/T1.339/23</t>
  </si>
  <si>
    <t>Krowodrza zrywa z betonem</t>
  </si>
  <si>
    <t>ZDMK/T1.340/23</t>
  </si>
  <si>
    <t>Rondo Grunwaldzkie - Infobus - tablice z rozkładem jazdy</t>
  </si>
  <si>
    <t>ZDMK/T1.342/23</t>
  </si>
  <si>
    <t xml:space="preserve">Budowa ciągu pieszo - rowerowego wzdłuż ulicy Korpala od skrzyżowania z ul. Anny Szwed - Śniadowskiej do ul. Korpala 24.  </t>
  </si>
  <si>
    <t>ZDMK/T1.343/23</t>
  </si>
  <si>
    <t>Bezpieczne przejście z os. Kurdwanów Nowy na Piaski Nowe</t>
  </si>
  <si>
    <t>ZDMK/T1.344/23</t>
  </si>
  <si>
    <t xml:space="preserve">Zieleń na Plac Bohaterów Getta  </t>
  </si>
  <si>
    <t>ZDMK/T1.345/23</t>
  </si>
  <si>
    <t>Doświetlenie przejść dla pieszych</t>
  </si>
  <si>
    <t>ZDMK/T1.346/23</t>
  </si>
  <si>
    <t xml:space="preserve">Oświetlenie przejść dla pieszych w Bieńczycach kontynuacja </t>
  </si>
  <si>
    <t>ZDMK/T1.347/23</t>
  </si>
  <si>
    <t>Wykonanie chodnika przy ul. Lubockiej</t>
  </si>
  <si>
    <t>ZDMK/T1.348/23</t>
  </si>
  <si>
    <t>Doświetlenie przejść dla pieszych przy ul. Architektów</t>
  </si>
  <si>
    <t>ZDMK/T1.349/23</t>
  </si>
  <si>
    <t>Oświetlenie Ogródka Jordanowskiego przy ul  Darwina w Luboczy</t>
  </si>
  <si>
    <t>ZDMK/T1.352/23</t>
  </si>
  <si>
    <t>Sygnalizacja świetlna w obrębie ul. Grzegórzeckiej i ul. Blich</t>
  </si>
  <si>
    <t>ZDMK/T1.1z/22</t>
  </si>
  <si>
    <t>Zakupy inwestycyjne ZDMK</t>
  </si>
  <si>
    <t>ZTP/T1.2z/23</t>
  </si>
  <si>
    <t>Zakupy inwestycyjne ZTP</t>
  </si>
  <si>
    <t>ZIM/ST11.1/17</t>
  </si>
  <si>
    <t xml:space="preserve">Studium wykonalności budowy szybkiego, bezkolizyjnego transportu szynowego w Krakowie </t>
  </si>
  <si>
    <t>GK/ST12.1/18</t>
  </si>
  <si>
    <t>Koncepcje programowo-przestrzenne rozwoju systemu transportu</t>
  </si>
  <si>
    <t>ZCK/U1.5/22</t>
  </si>
  <si>
    <t>Modernizacja infrastruktury na cmentarzu Maki Czerwone</t>
  </si>
  <si>
    <t>ZCK</t>
  </si>
  <si>
    <t>ZCK/U1.6/20</t>
  </si>
  <si>
    <t>Rozbudowa cmentarza Prądnik Czerwony - Batowice II</t>
  </si>
  <si>
    <t>ZCK/U1.8/22</t>
  </si>
  <si>
    <t>Zagospodarowanie terenu cmentarza w Prokocimiu</t>
  </si>
  <si>
    <t>ZCK/U1.9/23</t>
  </si>
  <si>
    <t>Modernizacja alejek na Cmentarzu Podgórskim</t>
  </si>
  <si>
    <t>ZCK/U1.10/23</t>
  </si>
  <si>
    <t>Rewitalizacja Starego Cmentarza Podgórskiego</t>
  </si>
  <si>
    <t>ZCK/U1.11/23</t>
  </si>
  <si>
    <t>Montaż zniczodzielni oraz stojaków na urządzenia na cmentarzach</t>
  </si>
  <si>
    <t>ZCK/U1.12/21</t>
  </si>
  <si>
    <t>Modernizacja infrastruktury na cmentarzu Kobierzyn-Lubostroń</t>
  </si>
  <si>
    <t>ZCK/U1.12/23</t>
  </si>
  <si>
    <t>Cmentarz Rakowicki - rewitalizacja Grobowca Wodzickich</t>
  </si>
  <si>
    <t>ZCK/U1.14/21</t>
  </si>
  <si>
    <t>Modernizacja infrastruktury na cmentarzu Rakowickim</t>
  </si>
  <si>
    <t>ZCK/U1.1z/23</t>
  </si>
  <si>
    <t>Zakupy inwestycyjne ZCK</t>
  </si>
  <si>
    <t>ZDMK/H1.1/21</t>
  </si>
  <si>
    <t>Smoczy szlak na wzór Wrocławskich Krasnali - smok co krok</t>
  </si>
  <si>
    <t>ZDMK/H1.2/21</t>
  </si>
  <si>
    <t>Wrocław ma krasnale, Kraków może mieć smoki - smocza trasa</t>
  </si>
  <si>
    <t>KD/H1.3/22</t>
  </si>
  <si>
    <t>Smoczy szlak na wzór wrocławskich krasnali - smok co krok</t>
  </si>
  <si>
    <t>KD/H1.4/22</t>
  </si>
  <si>
    <t>Wrocław ma krasnale, a krakowskie Stare Miasto… Smoki</t>
  </si>
  <si>
    <t>ZDMK/H1.5/22</t>
  </si>
  <si>
    <t>ZDMK/H1.6/22</t>
  </si>
  <si>
    <t>ZDMK/H1.7/22</t>
  </si>
  <si>
    <t>Smoczy szlak na wzór wrocławskich krasnali-smok co krok</t>
  </si>
  <si>
    <t>WT/H1.9/23</t>
  </si>
  <si>
    <t>Przygotowanie i uruchomienie strony internetowej polityki zrównoważonej turystyki</t>
  </si>
  <si>
    <t>WT</t>
  </si>
  <si>
    <t>KD/H1.11/22</t>
  </si>
  <si>
    <t>ZZM/H1.15/23</t>
  </si>
  <si>
    <t xml:space="preserve">Wrocław ma krasnale, a krakowski Zwierzyniec… smoki </t>
  </si>
  <si>
    <t>KEGW/O1.1/21</t>
  </si>
  <si>
    <t>Program rozwoju OZE w GMK</t>
  </si>
  <si>
    <t>KEGW</t>
  </si>
  <si>
    <t>ZZM/O1.2/23</t>
  </si>
  <si>
    <t>Modernizacja ogródka jordanowskiego przy ul. Siewnej</t>
  </si>
  <si>
    <t>ZZM/O1.3/09</t>
  </si>
  <si>
    <t>Przebudowa Parku im. Anny i Erazma Jerzmanowskich</t>
  </si>
  <si>
    <t>JP/O1.4/19</t>
  </si>
  <si>
    <t>Program Współpracy Miasta Krakowa z Rodzinnymi Ogrodami Działkowymi</t>
  </si>
  <si>
    <t>JP</t>
  </si>
  <si>
    <t>ZZM/O1.5/22</t>
  </si>
  <si>
    <t>Pumptruck przy ul. Lubostroń</t>
  </si>
  <si>
    <t>KEGW/O1.6/22</t>
  </si>
  <si>
    <t>Modernizacja toalet miejskich w wybranych lokalizacjach na terenie miasta Krakowa</t>
  </si>
  <si>
    <t>ZZM/O1.7/23</t>
  </si>
  <si>
    <t>Rewitalizacja wnętrz kwartałów zabudowy na terenie Nowej Huty</t>
  </si>
  <si>
    <t>ZZM/O1.8/23</t>
  </si>
  <si>
    <t>Modernizacja smoczego skweru przy ul. Krowoderskich Zuchów</t>
  </si>
  <si>
    <t>ZZM/O1.9/23</t>
  </si>
  <si>
    <t>Doposażenie ogródka jordanowskiego w Parku Solvay</t>
  </si>
  <si>
    <t>ZZM/O1.10/23</t>
  </si>
  <si>
    <t>Modernizacja ogródka jordanowskiego przy ul. Pużaka 6-8</t>
  </si>
  <si>
    <t>KEGW/O1.11/20</t>
  </si>
  <si>
    <t>Adaptacja obiektów i urządzeń miejskich do zmian klimatycznych</t>
  </si>
  <si>
    <t>ZZM/O1.13/23</t>
  </si>
  <si>
    <t>Park Kolejowy Grzegórzki</t>
  </si>
  <si>
    <t>ZZM/O1.14/23</t>
  </si>
  <si>
    <t>Park Kolejowy Zabłocie</t>
  </si>
  <si>
    <t>ZZM/O1.15/22</t>
  </si>
  <si>
    <t>Plac zabaw Klub Soboniowice</t>
  </si>
  <si>
    <t>ZZM/O1.16/23</t>
  </si>
  <si>
    <t>Rewitalizacja terenów zieleni wraz z infrastrukturą towarzyszącą</t>
  </si>
  <si>
    <t>ZZM/O1.17/21</t>
  </si>
  <si>
    <t>Modernizacja Plant krakowskich</t>
  </si>
  <si>
    <t>JP/O1.18/22</t>
  </si>
  <si>
    <t xml:space="preserve">Realizacja przedsięwzięć niskoemisyjnych w ramach programu STOP SMOG na obszarze Gminy Miejskiej Kraków </t>
  </si>
  <si>
    <t>ZZM/O1.19/23</t>
  </si>
  <si>
    <t>Modernizacja pomnika w Parku Lotników Polskich wraz z otoczeniem</t>
  </si>
  <si>
    <t>ZZM/O1.20/23</t>
  </si>
  <si>
    <t>Modernizacja placu zabaw przy ul. Opolskiej i Jaremy</t>
  </si>
  <si>
    <t>OU/O1.21/23</t>
  </si>
  <si>
    <t>Stacje ładowania pojazdów elektrycznych</t>
  </si>
  <si>
    <t>ZZM/O1.23/22</t>
  </si>
  <si>
    <t>Toalety przy placach zabaw w każdej dzielnicy</t>
  </si>
  <si>
    <t>ZZM/O1.26/23</t>
  </si>
  <si>
    <t>Planty Dębnickie na Monte Cassino</t>
  </si>
  <si>
    <t>Renowacja zespołu rzeźb w ramach szlaku i galerii rzeźb w przestrzeni Nowej Huty</t>
  </si>
  <si>
    <t>ZZM/O1.35/20</t>
  </si>
  <si>
    <t>Planty Podgórskie</t>
  </si>
  <si>
    <t>ZZM/O1.36/20</t>
  </si>
  <si>
    <t>Program budowy wybiegów dla psów</t>
  </si>
  <si>
    <t>ZIM/O1.38/17</t>
  </si>
  <si>
    <t>Przebudowa schroniska dla bezdomnych zwierząt, ul. Rybna 3</t>
  </si>
  <si>
    <t>ZZM/O1.39/15</t>
  </si>
  <si>
    <t>Park Zakrzówek</t>
  </si>
  <si>
    <t>ZZM/O1.42/21</t>
  </si>
  <si>
    <t>Zagospodarowanie terenu wokół Stawu Płaszowskiego</t>
  </si>
  <si>
    <t>ZZM/S1.48/23</t>
  </si>
  <si>
    <t>Modernizacja boiska w Parku Krowoderskim</t>
  </si>
  <si>
    <t>ZZM/O1.50/14</t>
  </si>
  <si>
    <t>Rewaloryzacja Parku Bednarskiego i Wzgórza Lasoty</t>
  </si>
  <si>
    <t>ZZM/O1.51/22</t>
  </si>
  <si>
    <t>Modernizacja i doposażenie Smoczego Skweru w Zesławicach</t>
  </si>
  <si>
    <t>ZZM/O1.52/22</t>
  </si>
  <si>
    <t>Rewitalizacja ogródka na: os. Jagiellońskim 9,os. Kazimierzowskim 7, os. Wysokim 8, os. Jagiellońskim 37</t>
  </si>
  <si>
    <t>ZZM/O1.57/22</t>
  </si>
  <si>
    <t>ZZM/O1.58/22</t>
  </si>
  <si>
    <t>Modernizacja Plant Mistrzejowickich</t>
  </si>
  <si>
    <t>ZZM/O1.59/22</t>
  </si>
  <si>
    <t>Budowa ogródków jordanowskich na os. Szkolnym 10 i 35 oraz os. Teatralnym 35</t>
  </si>
  <si>
    <t>ZZM/O1.63/22</t>
  </si>
  <si>
    <t>Budowa parku kieszonkowego przy ul. Zachodniej</t>
  </si>
  <si>
    <t>ZZM/O1.66/22</t>
  </si>
  <si>
    <t>Rewitalizacja Parku Kurdwanów</t>
  </si>
  <si>
    <t>ZZM/O1.70/22</t>
  </si>
  <si>
    <t>Naprawmy alejki parkowe w Parku Kleparskim</t>
  </si>
  <si>
    <t>ZZM/O1.72/22</t>
  </si>
  <si>
    <t>Modernizacja ogródków jordanowskich w os. Centrum C 10 i w os. Centrum D 6</t>
  </si>
  <si>
    <t>ZZM/O1.74/23</t>
  </si>
  <si>
    <t xml:space="preserve">Mini parki dla mieszkańców </t>
  </si>
  <si>
    <t>ZDMK/O1.75/23</t>
  </si>
  <si>
    <t>Modernizacja Placu Inwalidów</t>
  </si>
  <si>
    <t>ZZM/O1.76/23</t>
  </si>
  <si>
    <t>Park przy ul. Smętnej</t>
  </si>
  <si>
    <t>ZZM/O1.77/23</t>
  </si>
  <si>
    <t>Rewitalizacja ogródków jordanowskich w Dzielnicy XVI</t>
  </si>
  <si>
    <t>ZZM/O1.78/23</t>
  </si>
  <si>
    <t>Rewitalizacja terenów zielonych w Bronowicach Wielkich</t>
  </si>
  <si>
    <t>ZZM/O1.79/23</t>
  </si>
  <si>
    <t>Zielona Dzielnica IV i V</t>
  </si>
  <si>
    <t>ZZM/O1.80/23</t>
  </si>
  <si>
    <t>Budowa toalety w Parku Krowoderskim</t>
  </si>
  <si>
    <t>ZZM/O1.81/23</t>
  </si>
  <si>
    <t>Budowa toalety przy placu zabaw na osiedlu Widok</t>
  </si>
  <si>
    <t>ZZM/O1.82/22</t>
  </si>
  <si>
    <t>Kraków Olsza Park nad Białuchą</t>
  </si>
  <si>
    <t>ZZM/O1.83/23</t>
  </si>
  <si>
    <t>Rozbudowa Ogrodu Społecznego w Zesławicach</t>
  </si>
  <si>
    <t>ZZM/O1.84/23</t>
  </si>
  <si>
    <t xml:space="preserve">Modernizacja ogródka jordanowskiego os. Strusia </t>
  </si>
  <si>
    <t>ZZM/O1.85/23</t>
  </si>
  <si>
    <t>Zagospodarowanie terenu zielonego przy ul. Komuny Paryskiej</t>
  </si>
  <si>
    <t>ZZM/O1.86/23</t>
  </si>
  <si>
    <t>Budowa ogródka jordanowskiego przy ul. Sodowej</t>
  </si>
  <si>
    <t>ZZM/O1.88/23</t>
  </si>
  <si>
    <t>Rewitalizacja terenu zielonego przy parkingu P&amp;R "Mały Płaszów"</t>
  </si>
  <si>
    <t>ZZM/O1.89/23</t>
  </si>
  <si>
    <t xml:space="preserve">Rewitalizacja Kopca Krakusa wraz z otoczeniem </t>
  </si>
  <si>
    <t>ZZM/O1.90/23</t>
  </si>
  <si>
    <t>Park Kurczaba</t>
  </si>
  <si>
    <t>ZZM/O1.91/23</t>
  </si>
  <si>
    <t>Park Złocień</t>
  </si>
  <si>
    <t>ZZM/O1.92/23</t>
  </si>
  <si>
    <t>Park kieszonkowy przy ul. Dekerta 15</t>
  </si>
  <si>
    <t>ZZM/O1.93/23</t>
  </si>
  <si>
    <t xml:space="preserve">Park Krakowianek </t>
  </si>
  <si>
    <t>ZZM/O1.94/23</t>
  </si>
  <si>
    <t>Modernizacja placu zabaw przy ul. Dziewiarzy</t>
  </si>
  <si>
    <t xml:space="preserve"> ZZM/O1.95/21</t>
  </si>
  <si>
    <t>Przystań w zielonym w drodze nad Bagry</t>
  </si>
  <si>
    <t>ZZM/O1.95/23</t>
  </si>
  <si>
    <t>Przestrzeń przyjazna psom na Młynówce Królewskiej</t>
  </si>
  <si>
    <t>ZZM/O1.96/22</t>
  </si>
  <si>
    <t>Podniebny plac młodzieży na boisku - Fabryczna/Grzegórzecka</t>
  </si>
  <si>
    <t>ZZM/O1.97/23</t>
  </si>
  <si>
    <t>Ogród kwietny Młynówka Królewska</t>
  </si>
  <si>
    <t>ZZM/O1.98/23</t>
  </si>
  <si>
    <t>Zagospodarowanie Parku Młynówka Królewska pomiędzy Racławicką a Kijowską</t>
  </si>
  <si>
    <t>ZZM/O1.99/23</t>
  </si>
  <si>
    <t>Park Grzegórzecki</t>
  </si>
  <si>
    <t>ZZM/O1.100/23</t>
  </si>
  <si>
    <t>Modernizacja  terenu zielonego na os. Dywizjonu 303 nr 67</t>
  </si>
  <si>
    <t>ZZM/O1.101/23</t>
  </si>
  <si>
    <t>Ogród Krakowian na Brzozowej</t>
  </si>
  <si>
    <t>ZZM/O1.102/23</t>
  </si>
  <si>
    <t>Budowa skateparku w Łuczanowicach</t>
  </si>
  <si>
    <t>ZZM/O1.104/23</t>
  </si>
  <si>
    <t xml:space="preserve">Budowa toalety przy placu zabaw ul. Jodłowa </t>
  </si>
  <si>
    <t>ZZM/O1.105/23</t>
  </si>
  <si>
    <t>Rewitalizacja wnętrz kwartałów zabudowy na terenie Nowej Huty osiedla: Centrum D, Centrum A i os. Górali</t>
  </si>
  <si>
    <t>ZZM/O1.106/23</t>
  </si>
  <si>
    <t xml:space="preserve">Modernizacja placu zabaw i rewitalizacja terenów zielonych na działkach gminnych nr 311/20 i 65/31 obręb 31 Podgórze </t>
  </si>
  <si>
    <t>ZZM/O1.108/23</t>
  </si>
  <si>
    <t>Zagospodarowanie terenów zielonych na terenie Nowej Huty</t>
  </si>
  <si>
    <t>ZZM/O1.110/17</t>
  </si>
  <si>
    <t xml:space="preserve">Zagospodarowanie parku rzecznego "Ogród Płaszów” - etap II i III </t>
  </si>
  <si>
    <t>JP/O1.126/18</t>
  </si>
  <si>
    <t>Program termomodernizacji budynków jednorodzinnych dla Miasta Krakowa</t>
  </si>
  <si>
    <t>ZZM/O1.127/18</t>
  </si>
  <si>
    <t>Zalew Bagry - zagospodarowanie</t>
  </si>
  <si>
    <t>ZZM/O1.128/18</t>
  </si>
  <si>
    <t xml:space="preserve">Zaciągnij się po TĘŻNIE - SOLANKOWE orzeźwienie dla Krakowa </t>
  </si>
  <si>
    <t>ZZM/O1.130/22</t>
  </si>
  <si>
    <t>Zróbmy park na Olszy!</t>
  </si>
  <si>
    <t>ZZM/O1.133/22</t>
  </si>
  <si>
    <t>Rewitalizacja Parku Wyspiańskiego</t>
  </si>
  <si>
    <t>ZZM/O1.134/18</t>
  </si>
  <si>
    <t>"Spotkajmy się na podwórku" - Rewitalizacja wnętrz kwartałów zabudowy na terenie Nowej Huty</t>
  </si>
  <si>
    <t>ZZM/O1.135/22</t>
  </si>
  <si>
    <t>Zielona Krowodrza - parki i ogrody sąsiedzkie</t>
  </si>
  <si>
    <t>ZZM/O1.136/22</t>
  </si>
  <si>
    <t>Uporządkujmy teren wokół rogatki obok Parku przy Łokietka</t>
  </si>
  <si>
    <t>ZZM/O1.137/22</t>
  </si>
  <si>
    <t>Łączymy bronowickie parki</t>
  </si>
  <si>
    <t>ZZM/O1.143/22</t>
  </si>
  <si>
    <t>Owocowy sad w Łagiewnikach</t>
  </si>
  <si>
    <t>ZZM/O1.150/22</t>
  </si>
  <si>
    <t>Zróbmy sobie park - etap II</t>
  </si>
  <si>
    <t>ZZM/O1.151/22</t>
  </si>
  <si>
    <t>Park kieszonkowy na Osiedlu Złocień</t>
  </si>
  <si>
    <t>ZZM/O1.152/22</t>
  </si>
  <si>
    <t>Zielony Skwer "Ptasi Zagajnik" przy ul. Myśliwskiej</t>
  </si>
  <si>
    <t>ZZM/O1.153/22</t>
  </si>
  <si>
    <t>Baśniowy ogród.</t>
  </si>
  <si>
    <t>ZZM/O1.154/22</t>
  </si>
  <si>
    <t>Saski park kieszonkowy</t>
  </si>
  <si>
    <t>ZZM/O1.156/22</t>
  </si>
  <si>
    <t>Plac zabaw i siłownia na świeżym powietrzu - Ścieżka zdrowia</t>
  </si>
  <si>
    <t>ZZM/O1.160/22</t>
  </si>
  <si>
    <t>Nasz Park nasza EkoSfera-Park kieszonkowy os. Piastów</t>
  </si>
  <si>
    <t>ZZM/O1.161/22</t>
  </si>
  <si>
    <t>Bieńczycka fontanna - co to za Planty, bez żadnej fontanny?</t>
  </si>
  <si>
    <t>ZZM/O1.162/22</t>
  </si>
  <si>
    <t xml:space="preserve">Cała naprzód- plac zabaw dla odważnych </t>
  </si>
  <si>
    <t>KEGW/O1.167/22</t>
  </si>
  <si>
    <t>Life Pact - Czynnik ludzki: Adaptacja miasta na potrzeby jutra</t>
  </si>
  <si>
    <t>ZZM/O1.168/22</t>
  </si>
  <si>
    <t>ZZM/O1.176/19</t>
  </si>
  <si>
    <t>Rewitalizacja Bulwarów Wiślanych Wisła łączy</t>
  </si>
  <si>
    <t>ZZM/O1.177/22</t>
  </si>
  <si>
    <t>Park Kolejowy</t>
  </si>
  <si>
    <t>ZZM/O1.190/19</t>
  </si>
  <si>
    <t>Rewitalizacja Kamieniołomu Libana</t>
  </si>
  <si>
    <t>JP/O1.191/20</t>
  </si>
  <si>
    <t>Program Rozwoju Odnawialnych Źródeł Energii na obszarze Gminy Miejskiej Kraków</t>
  </si>
  <si>
    <t>ZZM/O1.196/20</t>
  </si>
  <si>
    <t>Park przy Karmelickiej</t>
  </si>
  <si>
    <t>ZZM/O1.198/20</t>
  </si>
  <si>
    <t>Tak dla parku przy Karmelickiej</t>
  </si>
  <si>
    <t>ZZM/O1.199/20</t>
  </si>
  <si>
    <t>Jasne, że Bulwary! – piękne i bezpieczne Bulwary nad Wisłą</t>
  </si>
  <si>
    <t>ZZM/O1.201/20</t>
  </si>
  <si>
    <t>Aleja Róż na nowo</t>
  </si>
  <si>
    <t>ZZM/O1.242/20</t>
  </si>
  <si>
    <t>Park Rzeczny Tetmajera</t>
  </si>
  <si>
    <t>ZIM/O1.245/20</t>
  </si>
  <si>
    <t>Budowa wybiegu dla szympansów i makaków japońskich</t>
  </si>
  <si>
    <t xml:space="preserve">ZZM/O1.247/23 </t>
  </si>
  <si>
    <t>Rewitalizacja parku przy Dworze Czeczów</t>
  </si>
  <si>
    <t>ZZM/O1.249/21</t>
  </si>
  <si>
    <t>Skatepark Cechowa</t>
  </si>
  <si>
    <t>ZZM/O1.251/21</t>
  </si>
  <si>
    <t>Rewitalizacja poprzez udostępnienie skweru przy ul. Lea i Królewskiej - dokumentacja i uzgodnienia konserwatorskie</t>
  </si>
  <si>
    <t>ZZM/O1.253/21</t>
  </si>
  <si>
    <t>Prądnicka vis a vis ul. Zbożowej - młodzieżowy skatepark</t>
  </si>
  <si>
    <t>ZBK/O1.254/21</t>
  </si>
  <si>
    <t>System energii odnawialnej do celów ogrzewania budynków mieszkalnych i wytwarzania energii</t>
  </si>
  <si>
    <t>ZZM/O1.260/22</t>
  </si>
  <si>
    <t>Adaptacja Fortu Nr 50 Prokocim na potrzeby Muzeum Przyrodniczego w Krakowie i Centrum Badań Bioróżnorodności PAN</t>
  </si>
  <si>
    <t>ZZM/O1.262/22</t>
  </si>
  <si>
    <t>Rewitalizacja placu zabaw przy ul. Skarbińskiego</t>
  </si>
  <si>
    <t>ZZM/O1.268/22</t>
  </si>
  <si>
    <t>ZZM/O1.269/22</t>
  </si>
  <si>
    <t>Park Zielony Jar Wandy - budowa toalety oraz wymiana i dostawienie urządzeń</t>
  </si>
  <si>
    <t>ZZM/O1.274/22</t>
  </si>
  <si>
    <t>Modernizacja ogródków jordanowskich na os. Szkolne 10 i 35</t>
  </si>
  <si>
    <t>ZZM/O1.278/22</t>
  </si>
  <si>
    <t>Zagospodarowanie terenów zielonych przy ul. Kurzei oraz Polany Nagłowickiej</t>
  </si>
  <si>
    <t>ZIM/O1.279/23</t>
  </si>
  <si>
    <t>Zabawa w schronisku dla zwierząt - plac zabaw dla psów</t>
  </si>
  <si>
    <t>ZZM/O1.280/22</t>
  </si>
  <si>
    <t>Centrum spotkań edukacyjno-ekologicznych w Węgrzynowicach</t>
  </si>
  <si>
    <t>Budowa Parku Woźniców w Czyżynach</t>
  </si>
  <si>
    <t>ZZM/O1.281/23</t>
  </si>
  <si>
    <t>Posadźmy drzewa na Rynku Głównym</t>
  </si>
  <si>
    <t>ZZM/O1.282/23</t>
  </si>
  <si>
    <t>Zagospodarowanie Bagrów - kontynuacja</t>
  </si>
  <si>
    <t>ZZM/O1.283/23</t>
  </si>
  <si>
    <t>Park Białe Morza</t>
  </si>
  <si>
    <t>ZZM/O1.286/23</t>
  </si>
  <si>
    <t>Prawo do fikołków na bulwarach Zieleń Architektura do zabawy</t>
  </si>
  <si>
    <t>ZZM/O1.287/23</t>
  </si>
  <si>
    <t xml:space="preserve">Zazieleńmy II Dzielnicę </t>
  </si>
  <si>
    <t>ZZM/O1.288/23</t>
  </si>
  <si>
    <t>49 ławek dla Dzielnicy II Grzegórzki</t>
  </si>
  <si>
    <t>ZZM/O1.290/23</t>
  </si>
  <si>
    <t>Zielona Wieczysta</t>
  </si>
  <si>
    <t>ZZM/O1.293/23</t>
  </si>
  <si>
    <t xml:space="preserve">Chabrowy Trakt aż do Opolskiej - Park Rzeczny Tonie </t>
  </si>
  <si>
    <t>ZZM/O1.294/23</t>
  </si>
  <si>
    <t xml:space="preserve">Rewitalizacja Parku Wyspiańskiego - etap II </t>
  </si>
  <si>
    <t>ZZM/O1.295/23</t>
  </si>
  <si>
    <t xml:space="preserve">Poidła parkowe w Parku Krowoderskim i Białoprądnickim </t>
  </si>
  <si>
    <t>ZZM/O1.297/23</t>
  </si>
  <si>
    <t>Kaczkomat</t>
  </si>
  <si>
    <t>ZZM/O1.299/23</t>
  </si>
  <si>
    <t xml:space="preserve">Tradycyjny zielony ogród z retencją i udziałem mieszkańców  </t>
  </si>
  <si>
    <t>ZZM/O1.300/23</t>
  </si>
  <si>
    <t xml:space="preserve">Sortujmy na polu  </t>
  </si>
  <si>
    <t>ZZM/O1.301/23</t>
  </si>
  <si>
    <t xml:space="preserve">Łączymy parki Bronowic 2.0 </t>
  </si>
  <si>
    <t>ZZM/O1.302/23</t>
  </si>
  <si>
    <t>Park przy Forcie w Bronowicach</t>
  </si>
  <si>
    <t>ZZM/O1.303/23</t>
  </si>
  <si>
    <t>Budowa parku linowego i tras wspinaczkowych na Bielanach</t>
  </si>
  <si>
    <t>ZZM/O1.304/23</t>
  </si>
  <si>
    <t xml:space="preserve">Parki kieszonkowe w Twojej okolicy </t>
  </si>
  <si>
    <t>ZZM/O1.305/23</t>
  </si>
  <si>
    <t>Ścieżka Lubostroń</t>
  </si>
  <si>
    <t>ZZM/O1.306/23</t>
  </si>
  <si>
    <t xml:space="preserve">Park w Łagiewnikach - etap V </t>
  </si>
  <si>
    <t>ZZM/O1.307/23</t>
  </si>
  <si>
    <t xml:space="preserve">Park Miejski na Białych Morzach </t>
  </si>
  <si>
    <t>ZZM/O1.308/23</t>
  </si>
  <si>
    <t xml:space="preserve">Karuzela -duża w Parku Solvay </t>
  </si>
  <si>
    <t>ZZM/O1.309/23</t>
  </si>
  <si>
    <t xml:space="preserve">444 000 zł na Park Kurdwanowski </t>
  </si>
  <si>
    <t>ZZM/O1.310/23</t>
  </si>
  <si>
    <t>Park Tuchowski zamiast drogi</t>
  </si>
  <si>
    <t>ZZM/O1.311/23</t>
  </si>
  <si>
    <t>600 000zł na rewitalizację Parku Duchackiego</t>
  </si>
  <si>
    <t>ZZM/O1.312/23</t>
  </si>
  <si>
    <t>Ławki i kosze na śmieci w Dzielnicy XI</t>
  </si>
  <si>
    <t>ZZM/O1.313/23</t>
  </si>
  <si>
    <t xml:space="preserve">Doposaż Park </t>
  </si>
  <si>
    <t>ZZM/O1.314/23</t>
  </si>
  <si>
    <t xml:space="preserve">Połączone parki </t>
  </si>
  <si>
    <t>ZZM/O1.315/23</t>
  </si>
  <si>
    <t xml:space="preserve">Zalew Bagry - kontynuacja zagospodarowania </t>
  </si>
  <si>
    <t>ZZM/O1.317/23</t>
  </si>
  <si>
    <t xml:space="preserve">Podgórski Tajemniczy Ogród (Ogród Społeczny) </t>
  </si>
  <si>
    <t>ZZM/O1.319/23</t>
  </si>
  <si>
    <t xml:space="preserve">Pumptrack - rowerowy plac zabaw - ścieżka zdrowia cd. </t>
  </si>
  <si>
    <t>ZZM/O1.321/23</t>
  </si>
  <si>
    <t>Siłownia na Oświecenia - kontynuacja</t>
  </si>
  <si>
    <t>ZZM/O1.322/23</t>
  </si>
  <si>
    <t>Rozbujane Planty Bieńczyckie – Strefa relaksu i wypoczynku</t>
  </si>
  <si>
    <t>ZZM/O1.323/23</t>
  </si>
  <si>
    <t xml:space="preserve">Błonie 4.0 </t>
  </si>
  <si>
    <t>ZZM/O1.325/23</t>
  </si>
  <si>
    <t>Miasteczko ruchu drogowego w Branicach</t>
  </si>
  <si>
    <t>ZZM/O1.326/23</t>
  </si>
  <si>
    <t>Przylasek Wyciąski - strefa relaksu</t>
  </si>
  <si>
    <t>ZZM/O1.327/23</t>
  </si>
  <si>
    <t xml:space="preserve">Doposażenie placu zabaw w Ruszczy </t>
  </si>
  <si>
    <t>Ogrodowa Czytelnia na Litewskiej</t>
  </si>
  <si>
    <t>Przestrzeń dla młodzieży - boisko do koszykówki na Klinach</t>
  </si>
  <si>
    <t xml:space="preserve">Rolkowisko freestyle Płaszów </t>
  </si>
  <si>
    <t>Ścianka tenisowa w Czyżynach</t>
  </si>
  <si>
    <t xml:space="preserve">Naprawmy alejki parkowe w Parku Kleparskim </t>
  </si>
  <si>
    <t xml:space="preserve">ZZM/O1.328/23 </t>
  </si>
  <si>
    <t>ZZM/O1.329/23</t>
  </si>
  <si>
    <t>ZZM/O1.330/23</t>
  </si>
  <si>
    <t>ZZM/O1.331/23</t>
  </si>
  <si>
    <t>ZZM/O1.332/23</t>
  </si>
  <si>
    <t>ZZM/O1.1z/23</t>
  </si>
  <si>
    <t>Zakupy inwestycyjne ZZM</t>
  </si>
  <si>
    <t>Zakupy inwestycyjne WS</t>
  </si>
  <si>
    <t>WS</t>
  </si>
  <si>
    <t>ZZM/O1.27/23</t>
  </si>
  <si>
    <t>WS/O1.2z/23</t>
  </si>
  <si>
    <t>KEGW/O2.3/22</t>
  </si>
  <si>
    <t>Budowa zbiornika retencyjnego w os. Grębałów, w rejonie ul. Folwarcznej na działce gminnej nr 320/2 obr 11 Nowa Huta</t>
  </si>
  <si>
    <t>KEGW/O2.5/22</t>
  </si>
  <si>
    <t>Poprawa bezpieczeństwa powodziowego w zlewni rzeki Serafy na obszarze dzielnicy XII Bieżanów-Prokocim w Krakowie</t>
  </si>
  <si>
    <t>JP/O2.6/13</t>
  </si>
  <si>
    <t>Zadania związane z realizacją "Krakowskiego programu małej retencji wód opadowych"</t>
  </si>
  <si>
    <t>ZDMK/O2.7/22</t>
  </si>
  <si>
    <t>Przebudowa przepustu potoku Sudół Dominikański pod ul. Olszecką</t>
  </si>
  <si>
    <t>KEGW/O2.13/20</t>
  </si>
  <si>
    <t>Wykonanie rowów odwadniających i kolektorów zgodnie z koncepcją odwodnienia obszaru Luboczy</t>
  </si>
  <si>
    <t>KEGW/O2.15/20</t>
  </si>
  <si>
    <t>Budowa przepompowni "Kabel"</t>
  </si>
  <si>
    <t>KEGW/O2.17/23</t>
  </si>
  <si>
    <t>Budowa kanału ulgi na Sudole Dominikańskim (pot. Rozrywka)</t>
  </si>
  <si>
    <t>KEGW/O2.18/20</t>
  </si>
  <si>
    <t xml:space="preserve">Budowa urządzeń podczyszczających na wylotach kanalizacji opadowej </t>
  </si>
  <si>
    <t>KEGW/O2.20/20</t>
  </si>
  <si>
    <t>Przebudowa rowu odwadniającego w rejonie ul. Widłakowej</t>
  </si>
  <si>
    <t>KEGW/O2.27/23</t>
  </si>
  <si>
    <t>Opracowanie wariantowej koncepcji ochrony przeciwpowodziowej w zlewni Drwina Długa z uwzględnieniem odwodnienia terenu</t>
  </si>
  <si>
    <t>ZZM/O2.28/23</t>
  </si>
  <si>
    <t>Odwodnienie Parku Maćka i Doroty</t>
  </si>
  <si>
    <t>KEGW/O2.29/23</t>
  </si>
  <si>
    <t>Budowa zbiorników retencyjnych w rejonie ul. Burzowej</t>
  </si>
  <si>
    <t>KEGW/O2.30/23</t>
  </si>
  <si>
    <t>Opracowanie projektów budowlanych układów odwodnieniowych zgodnie z opracowanymi koncepcjami obszarowymi</t>
  </si>
  <si>
    <t>KEGW/O2.1z/23</t>
  </si>
  <si>
    <t>Zakupy inwestycyjne KEGW</t>
  </si>
  <si>
    <t>ZBK/M1.1/20</t>
  </si>
  <si>
    <t>Modernizacja budynków i lokali będących w zasobach ZBK</t>
  </si>
  <si>
    <t xml:space="preserve"> SPWPPP/E1.1/23</t>
  </si>
  <si>
    <t>Specjalistyczna Poradnia Wczesnej Pomocy Psychologiczno-Pedagogicznej, ul. Półkole 11 - doposażenie</t>
  </si>
  <si>
    <t xml:space="preserve"> SPWPPP</t>
  </si>
  <si>
    <t>SPWPPP</t>
  </si>
  <si>
    <t>MCOO/E1.2/21</t>
  </si>
  <si>
    <t xml:space="preserve">Termomodernizacja budynków oświatowych Gminy Miejskiej Kraków-II </t>
  </si>
  <si>
    <t>MCOO</t>
  </si>
  <si>
    <t>SP 53/E1.3/23</t>
  </si>
  <si>
    <t>Szkoła Podstawowa nr 53, ul. Skośna 8 - modernizacja</t>
  </si>
  <si>
    <t>SP 53</t>
  </si>
  <si>
    <t>LO XLIV/E1.4/23</t>
  </si>
  <si>
    <t>Liceum Ogólnokształcące nr XLIV, ul. Bernardyńska 7 - modernizacja</t>
  </si>
  <si>
    <t>LO XLIV</t>
  </si>
  <si>
    <t>MCOO/E1.5/23</t>
  </si>
  <si>
    <t>Samorządowe Przedszkole nr 137, ul. Na Błonie 15c- modernizacja</t>
  </si>
  <si>
    <t>P 137</t>
  </si>
  <si>
    <t>MCOO/E1.6/23</t>
  </si>
  <si>
    <t>Samorządowe Przedszkole nr 187, os. Piastów 48 - doposażenie placu zabaw</t>
  </si>
  <si>
    <t>P 187</t>
  </si>
  <si>
    <t>LO XII/E1.7/23</t>
  </si>
  <si>
    <t>Liceum Ogólnokształcące nr XII, os. Kolorowe 29a - adaptacja pomieszczeń</t>
  </si>
  <si>
    <t>LO XII</t>
  </si>
  <si>
    <t>MCOO/E1.8/23</t>
  </si>
  <si>
    <t>Zespół Szkolno - Przedszkolny nr 4, ul. Urzędnicza 65 - zagospodarowanie terenu</t>
  </si>
  <si>
    <t>ZSP 4</t>
  </si>
  <si>
    <t>MDK-KA/E1.9/23</t>
  </si>
  <si>
    <t>Młodzieżowy Dom Kultury, os. Kalinowe 18 - adaptacja pomieszczeń</t>
  </si>
  <si>
    <t>MDK-KA</t>
  </si>
  <si>
    <t>SOSWCA/E1.10/23</t>
  </si>
  <si>
    <t>Specjalny Ośrodek Szkolno-Wychowawczy pn. "Centrum Autyzmu i Całościowych Zaburzeń Rozwojowych w Krakowie", ul. Spadochroniarzy 1 - modernizacja</t>
  </si>
  <si>
    <t>SOSWCA</t>
  </si>
  <si>
    <t>CM/E1.11/22</t>
  </si>
  <si>
    <t>Centrum Młodzieży, ul. Krupnicza 38 - modernizacja dachu</t>
  </si>
  <si>
    <t>MCOO/E1.12/19</t>
  </si>
  <si>
    <t>Rozbudowa Szkoły Podstawowej nr 72, al. Modrzewiowa 23</t>
  </si>
  <si>
    <t>MCOO/E1.13/23</t>
  </si>
  <si>
    <t>Samorządowe Przedszkole nr 127, ul. Komandosów 13 - modernizacja</t>
  </si>
  <si>
    <t>P 127</t>
  </si>
  <si>
    <t>MCOO/E1.14/23</t>
  </si>
  <si>
    <t>Samorządowe Przedszkole nr 2, ul. Twardowskiego 90 -modernizacja placu zabaw</t>
  </si>
  <si>
    <t>P 2</t>
  </si>
  <si>
    <t>MCOO/E1.15/23</t>
  </si>
  <si>
    <t>Szkoła Podstawowa nr 14, ul. Bartla 29 - rozbudowa</t>
  </si>
  <si>
    <t>SP 14</t>
  </si>
  <si>
    <t>MCOO/E1.16/23</t>
  </si>
  <si>
    <t>Szkoła Podstawowa nr 123, ul. Okólna 16 - modernizacja zagospodarowania terenu</t>
  </si>
  <si>
    <t>SP 123</t>
  </si>
  <si>
    <t>MCOO/E1.17/23</t>
  </si>
  <si>
    <t>Samorządowe Przedszkole Specjalne nr 100, os. Urocze 15 - budowa dodatkowej siedziby</t>
  </si>
  <si>
    <t>P 100</t>
  </si>
  <si>
    <t>MCOO/E1.18/23</t>
  </si>
  <si>
    <t>Samorządowe Przedszkole nr 79, ul. Widok 23 - modernizacja placu zabaw</t>
  </si>
  <si>
    <t>P 79</t>
  </si>
  <si>
    <t>MCOO/E1.19/23</t>
  </si>
  <si>
    <t>Samorządowe Przedszkole nr 80, ul. Kotlarska 5a - zagospodarowanie terenu</t>
  </si>
  <si>
    <t>P 80</t>
  </si>
  <si>
    <t>MCOO/E1.21/23</t>
  </si>
  <si>
    <t>Szkoła Podstawowa nr 38, ul. Francesco Nullo 23 - zagospodarowanie terenu</t>
  </si>
  <si>
    <t>SP 38</t>
  </si>
  <si>
    <t>MCOO/E1.22/23</t>
  </si>
  <si>
    <t>Samorządowe Przedszkole nr 117, os. Na Lotnisku 15 - modernizacja</t>
  </si>
  <si>
    <t>P 117</t>
  </si>
  <si>
    <t>MCOO/E1.23/23</t>
  </si>
  <si>
    <t>Zespół Szkolno-Przedszkolny nr 12, ul. Ks. Józefa Meiera 16D - modernizacja</t>
  </si>
  <si>
    <t>ZSP 12</t>
  </si>
  <si>
    <t>Samorządowe Przedszkole nr 6, ul. Bujaka 17 - modernizacja</t>
  </si>
  <si>
    <t>P 6</t>
  </si>
  <si>
    <t>MCOO/E1.24/23</t>
  </si>
  <si>
    <t>MCOO/E1.25/23</t>
  </si>
  <si>
    <t>Szkoła Podstawowa nr 123, ul. Okólna 16 - modernizacja</t>
  </si>
  <si>
    <t>MCOO/E1.26/23</t>
  </si>
  <si>
    <t>Szkoła Podstawowa nr 20, ul. Agatowa 41 - doposażenie</t>
  </si>
  <si>
    <t>SP 20</t>
  </si>
  <si>
    <t>MCOO/E1.31/23</t>
  </si>
  <si>
    <t>Szkoła Podstawowa nr 48, ul. Księcia Józefa 337 - modernizacja</t>
  </si>
  <si>
    <t>SP 48</t>
  </si>
  <si>
    <t>MCOO/E1.34/21</t>
  </si>
  <si>
    <t xml:space="preserve">Adaptacja budynku na os. Willowym 35 na potrzeby poradni </t>
  </si>
  <si>
    <t>CM/E1.35/23</t>
  </si>
  <si>
    <t>Centrum Młodzieży, ul. Krupnicza 38 - modernizacja</t>
  </si>
  <si>
    <t>EK/E1.37/20</t>
  </si>
  <si>
    <t>Zintegrowany System Zarządzania Oświatą 2.0</t>
  </si>
  <si>
    <t>EK</t>
  </si>
  <si>
    <t>MCOO/E1.39/23</t>
  </si>
  <si>
    <t>Szkoła Podstawowa nr 119, ul. Czerwieńskiego 1 - modernizacja</t>
  </si>
  <si>
    <t>SP 119</t>
  </si>
  <si>
    <t>MCOO/E1.79/21</t>
  </si>
  <si>
    <t>Rozbudowa i przebudowa Szkoły Podstawowej nr 54 wraz z budynkiem Samorządowego Przedszkola nr 133 przy ul. Tynieckiej 122</t>
  </si>
  <si>
    <t>MCOO/E1.80/23</t>
  </si>
  <si>
    <t>Szkoła Podstawowa nr 25, ul. Komandosów 29 - modernizacja</t>
  </si>
  <si>
    <t>SP 25</t>
  </si>
  <si>
    <t>MCOO/E1.81/23</t>
  </si>
  <si>
    <t>Samorządowe Przedszkole nr 5, ul. Zachodnia 6a - modernizacja</t>
  </si>
  <si>
    <t>P 5</t>
  </si>
  <si>
    <t>MCOO/E1.83/23</t>
  </si>
  <si>
    <t>Szkoła Podstawowa nr 50, ul. Katowicka 28 - modernizacja</t>
  </si>
  <si>
    <t>SP 50</t>
  </si>
  <si>
    <t>MCOO/E1.84/23</t>
  </si>
  <si>
    <t>Szkoła Podstawowa nr 138, ul. Wierzyńskiego 3 - modernizacja</t>
  </si>
  <si>
    <t>SP 138</t>
  </si>
  <si>
    <t>MCOO/E1.85/23</t>
  </si>
  <si>
    <t>MCOO/E1.86/23</t>
  </si>
  <si>
    <t>Samorządowe Przedszkole nr 104, os. Hutnicze 14 - modernizacja</t>
  </si>
  <si>
    <t>P 104</t>
  </si>
  <si>
    <t>MCOO/E1.87/23</t>
  </si>
  <si>
    <t>Szkoła Podstawowa nr 103, os. Kolorowe 29 - modernizacja</t>
  </si>
  <si>
    <t>SP 103</t>
  </si>
  <si>
    <t>MCOO/E1.88/23</t>
  </si>
  <si>
    <t>Szkoła Podstawowa nr 80, os. Na Skarpie 8 - modernizacja</t>
  </si>
  <si>
    <t>SP 80</t>
  </si>
  <si>
    <t>MCOO/E1.89/23</t>
  </si>
  <si>
    <t>Samorządowe Przedszkole nr 46, os. Na Skarpie 46 - modernizacja</t>
  </si>
  <si>
    <t>P 46</t>
  </si>
  <si>
    <t xml:space="preserve">MCOO/E1.90/23  </t>
  </si>
  <si>
    <t>Zespół Szkół Ogólnokształcących Sportowych Nr 2, os. Teatralne 35 - modernizacja</t>
  </si>
  <si>
    <t>ZSOS 2</t>
  </si>
  <si>
    <t>MCOO/E1.91/23</t>
  </si>
  <si>
    <t>Zespół Szkół Specjalnych nr 6, ul. Ptaszyckiego 9 - modernizacja</t>
  </si>
  <si>
    <t>LO XI/E1.92/23</t>
  </si>
  <si>
    <t>Liceum Ogólnokształcące nr XI, os. Teatralne 33 - modernizacja ogrodu przyszkolnego</t>
  </si>
  <si>
    <t>LO XI</t>
  </si>
  <si>
    <t>MCOO/E1.93/23</t>
  </si>
  <si>
    <t>Zespół Szkolno-Przedszkolny nr 5, os. Oświecenia 30 - zagospodarowanie terenu</t>
  </si>
  <si>
    <t>ZSP 5</t>
  </si>
  <si>
    <t>MCOO/E1.94/23</t>
  </si>
  <si>
    <t>Zespół Szkolno-Przedszkolny nr 2, ul. Porzeczkowa 3 - modernizacja</t>
  </si>
  <si>
    <t>ZSP 2</t>
  </si>
  <si>
    <t>MCOO/E1.95/23</t>
  </si>
  <si>
    <t xml:space="preserve">Szkoła Podstawowa z Oddziałami Integracyjnymi nr 15, ul. Kluczborska 3 - modernizacja </t>
  </si>
  <si>
    <t>Szkoła Podstawowa z Oddziałami Integracyjnymi nr 15, ul. Kluczborska 3 - modernizacja</t>
  </si>
  <si>
    <t>SP 15</t>
  </si>
  <si>
    <t>MCOO/E1.96/23</t>
  </si>
  <si>
    <t>Szkoła Podstawowa nr 67, ul. Kaczorówka 4 - doposażenie</t>
  </si>
  <si>
    <t>SP 67</t>
  </si>
  <si>
    <t>MCOO/E1.97/23</t>
  </si>
  <si>
    <t>Samorządowe Przedszkole nr 138, ul. Krowoderskich Zuchów 15a - modernizacja</t>
  </si>
  <si>
    <t>LO XIV/E1.98/23</t>
  </si>
  <si>
    <t>Liceum Ogólnokształcące nr XIV, ul. Chełmońskiego 24 - modernizacja</t>
  </si>
  <si>
    <t>LO XIV</t>
  </si>
  <si>
    <t>MCOO/E1.99/23</t>
  </si>
  <si>
    <t xml:space="preserve">Samorządowe Przedszkole nr 39, ul. Porzeczkowa 3 - modernizacja </t>
  </si>
  <si>
    <t>MCOO/E1.100/23</t>
  </si>
  <si>
    <t>Szkoła Podstawowa nr 109, ul. Mackiewicza 15 - modernizacja</t>
  </si>
  <si>
    <t>MCOO/E1.101/23</t>
  </si>
  <si>
    <t xml:space="preserve">Samorządowe Przedszkole nr 83, ul. Lekarska 5 - modernizacja </t>
  </si>
  <si>
    <t>MCOO/E1.102/23</t>
  </si>
  <si>
    <t>Szkoła Podstawowa nr 21, ul. Batalionu "Skała" AK 12 - modernizacja</t>
  </si>
  <si>
    <t>SP 21</t>
  </si>
  <si>
    <t>LO VI/E1.103/23</t>
  </si>
  <si>
    <t>Liceum Ogólnokształcące nr VI, ul. Wąska 7 - modernizacja</t>
  </si>
  <si>
    <t>LO VI</t>
  </si>
  <si>
    <t>MCOO/E1.104/23</t>
  </si>
  <si>
    <t>Szkoła Podstawowa nr 119, ul. Czerwieńskiego 1 - termomodernizacja</t>
  </si>
  <si>
    <t>MCOO/E1.105/23</t>
  </si>
  <si>
    <t>Szkoła Podstawowa nr 124, ul. Henryka Sucharskiego 38 - modernizacja</t>
  </si>
  <si>
    <t>LO XV/E1.106/23</t>
  </si>
  <si>
    <t>Liceum Ogólnokształcące nr XV, al. Dygasińskiego 15 - modernizacja</t>
  </si>
  <si>
    <t>LO XV</t>
  </si>
  <si>
    <t>MCOO/E1.107/23</t>
  </si>
  <si>
    <t>Szkoła Podstawowa z Oddziałami Integracyjnymi nr 148, ul. Żabia 20 - modernizacja</t>
  </si>
  <si>
    <t>SP 148</t>
  </si>
  <si>
    <t>MCOO/E1.108/23</t>
  </si>
  <si>
    <t>Samorządowe Przedszkole nr 35 z Oddziałami Integracyjnymi, ul. Lilli Wenedy 7 - modernizacja</t>
  </si>
  <si>
    <t>P 35</t>
  </si>
  <si>
    <t>MCOO/E1.109/23</t>
  </si>
  <si>
    <t>Szkoła Podstawowa nr 124, ul. Ferdynanda Weigla 2 - doposażenie</t>
  </si>
  <si>
    <t>SP 124</t>
  </si>
  <si>
    <t>MCOO/E1.110/23</t>
  </si>
  <si>
    <t>Samorządowe Przedszkole nr 49, ul. Bieżanowska 40 - modernizacja</t>
  </si>
  <si>
    <t>P 49</t>
  </si>
  <si>
    <t>MCOO/E1.111/23</t>
  </si>
  <si>
    <t>Szkoła Podstawowa nr 18, ul. Półkole 11 - termomodernizacja</t>
  </si>
  <si>
    <t>MCOO/E1.112/23</t>
  </si>
  <si>
    <t>Samorządowe Przedszkole nr 175, ul. Siewna 23c - modernizacja</t>
  </si>
  <si>
    <t>MCOO/E1.113/23</t>
  </si>
  <si>
    <t>ZIS/E1.114/18</t>
  </si>
  <si>
    <t>Budowa sali gimnastycznej przy SP nr 26, ul. Krasickiego 34</t>
  </si>
  <si>
    <t>ZIS</t>
  </si>
  <si>
    <t>MCOO/E1.115/23</t>
  </si>
  <si>
    <t>Szkoła Podstawowa z Oddziałami Integracyjnymi nr 107, ul. Zdrowa 6 - modernizacja</t>
  </si>
  <si>
    <t>MCOO/E1.116/23</t>
  </si>
  <si>
    <t>Samorządowe Przedszkole nr 178, ul. Sudolska 3 - modernizacja</t>
  </si>
  <si>
    <t>P 178</t>
  </si>
  <si>
    <t>SP 64/E1.117/23</t>
  </si>
  <si>
    <t>Szkoła Podstawowa nr 64, ul. Sadzawki 1 - modernizacja</t>
  </si>
  <si>
    <t>SP 64</t>
  </si>
  <si>
    <t>MCOO/E1.118/23</t>
  </si>
  <si>
    <t>Samorządowe Przedszkole nr 162, ul. Kazimierza Odnowiciela 4 - modernizacja</t>
  </si>
  <si>
    <t>P 162</t>
  </si>
  <si>
    <t>MCOO/E1.119/19</t>
  </si>
  <si>
    <t>Budowa szkoły podstawowej na os. Złocień</t>
  </si>
  <si>
    <t>MCOO/E1.120/23</t>
  </si>
  <si>
    <t>Samorządowe Przedszkole nr 123, ul. Miechowity 4 - modernizacja</t>
  </si>
  <si>
    <t>P 123</t>
  </si>
  <si>
    <t>MCOO/E1.121/23</t>
  </si>
  <si>
    <t>Samorządowe Przedszkole nr 12, ul. Miechowity 11 - modernizacja</t>
  </si>
  <si>
    <t>P 12</t>
  </si>
  <si>
    <t>MCOO/E1.122/23</t>
  </si>
  <si>
    <t>Samorządowe Przedszkole nr 45, ul. Piekarska 14 - modernizacja</t>
  </si>
  <si>
    <t>P 45</t>
  </si>
  <si>
    <t>MCOO/E1.123/23</t>
  </si>
  <si>
    <t>Szkoła Podstawowa nr 4, ul. Smoleńsk 5-7 - modernizacja</t>
  </si>
  <si>
    <t>SP 4</t>
  </si>
  <si>
    <t>MCOO/E1.124/23</t>
  </si>
  <si>
    <t>Samorządowe Przedszkole nr 61, ul. Rajska 14 - modernizacja</t>
  </si>
  <si>
    <t>P 61</t>
  </si>
  <si>
    <t>LO XLI/E1.125/23</t>
  </si>
  <si>
    <t>Liceum Ogólnokształcące nr XLI, ul. Rynek Kleparski 18 - modernizacja</t>
  </si>
  <si>
    <t>LO XLI</t>
  </si>
  <si>
    <t>MCOO/E1.126/23</t>
  </si>
  <si>
    <t>Samorządowe Przedszkole nr 38, ul. Jabłonkowska 39 - doposażenie</t>
  </si>
  <si>
    <t>P 38</t>
  </si>
  <si>
    <t>MCOO/E1.127/23</t>
  </si>
  <si>
    <t>Samorządowe Przedszkole nr 142, os. Przy Arce 4 - doposażenie placu zabaw</t>
  </si>
  <si>
    <t>P 142</t>
  </si>
  <si>
    <t>LO V/E1.128/18</t>
  </si>
  <si>
    <t>V Liceum Ogólnokształcące, ul. Studencka 12 - adaptacja poddasza</t>
  </si>
  <si>
    <t>LO V</t>
  </si>
  <si>
    <t>LO XLII/E1.129/23</t>
  </si>
  <si>
    <t>Liceum Ogólnokształcące nr XLII, ul. Studencka 13 - modernizacja</t>
  </si>
  <si>
    <t>LO XLII</t>
  </si>
  <si>
    <t>MCOO/E1.130/23</t>
  </si>
  <si>
    <t>Samorządowe Przedszkole nr 36, ul. Okólna 18 - modernizacja</t>
  </si>
  <si>
    <t>P 36</t>
  </si>
  <si>
    <t>MCOO/E1.131/23</t>
  </si>
  <si>
    <t>Szkoła Podstawowa nr 72, al. Modrzewiowa 23 - doposażenie</t>
  </si>
  <si>
    <t>SP 72</t>
  </si>
  <si>
    <t>SP 26/E1.132/23</t>
  </si>
  <si>
    <t>Szkoła Podstawowa nr 26, ul. Krasickiego 34 - modernizacja</t>
  </si>
  <si>
    <t>SP 26</t>
  </si>
  <si>
    <t>MCOO/E1.133/23</t>
  </si>
  <si>
    <t>Zespół Szkolno-Przedszkolny nr 7, ul. Skotnicka 86 - modernizacja</t>
  </si>
  <si>
    <t>ZSP 7</t>
  </si>
  <si>
    <t>MCOO/E1.136/19</t>
  </si>
  <si>
    <t>Rozbudowa Szkoły Podstawowej nr 67 przy ul. Kaczorówka 4</t>
  </si>
  <si>
    <t>MCOO/E1.141/19</t>
  </si>
  <si>
    <t xml:space="preserve">Przebudowa Samorządowego Przedszkola nr 38, ul. Jabłonkowska 39 </t>
  </si>
  <si>
    <t>MCOO/E1.146/20</t>
  </si>
  <si>
    <t>Rozbudowa Szkoły Podstawowej nr 62, ul. Ćwikłowa 1</t>
  </si>
  <si>
    <t>SP 62</t>
  </si>
  <si>
    <t>MCOO/E1.148/23</t>
  </si>
  <si>
    <t>Szkoła Podstawowa nr 80, os. Na Skarpie 8 - izolacja budynku</t>
  </si>
  <si>
    <t>MCOO/E1.149/23</t>
  </si>
  <si>
    <t xml:space="preserve">Stworzenie zielonych klas outdoorowych w ogrodzie SP 21 </t>
  </si>
  <si>
    <t>MCOO/E1.150/23</t>
  </si>
  <si>
    <t>Ogród edukacyjny przy Młynówce Królewskiej – ostatni etap</t>
  </si>
  <si>
    <t>MCOO/E1.151/23</t>
  </si>
  <si>
    <t>Oko, ucho, ręka, nos - każdym zmysłem poczuj coś</t>
  </si>
  <si>
    <t>SP 137</t>
  </si>
  <si>
    <t>ZSP 17/E1.152/23</t>
  </si>
  <si>
    <t>Zespół Szkolno-Przedszkolny nr 17, ul. Czarnogórska 14 - modernizacja</t>
  </si>
  <si>
    <t>ZSP 17</t>
  </si>
  <si>
    <t>MDK-BE/E1.153/20</t>
  </si>
  <si>
    <t>MDK, ul. Na Wrzosach 57 - adaptacja strychu</t>
  </si>
  <si>
    <t>MDK-BE</t>
  </si>
  <si>
    <t>MCOO/E1.154/20</t>
  </si>
  <si>
    <t>Rozbudowa Zespołu Szkolno-Przedszkolnego nr 15, ul. Grochowa 23</t>
  </si>
  <si>
    <t>MCOO/E1.157/23</t>
  </si>
  <si>
    <t>Szkoła Podstawowa nr 157, ul. Rydygiera 20 - modernizacja</t>
  </si>
  <si>
    <t xml:space="preserve">MCOO/E1.158/21 </t>
  </si>
  <si>
    <t>Szkoła Podstawowa nr 31, ul. Prusa 18 - rewitalizacja elewacji</t>
  </si>
  <si>
    <t>MCOO/E1.159/23</t>
  </si>
  <si>
    <t>Samorządowe Przedszkole nr 87, ul. Spółdzielców 7 - modernizacja</t>
  </si>
  <si>
    <t>P 87</t>
  </si>
  <si>
    <t>MCOO/E1.160/21</t>
  </si>
  <si>
    <t>Przedszkole Samorządowe nr 94, os. Ogrodowe 3 - modernizacja budynku</t>
  </si>
  <si>
    <t>P 94</t>
  </si>
  <si>
    <t>SP 27/E1.161/23</t>
  </si>
  <si>
    <t>Szkoła Podstawowa nr 27, ul. Podedworze 16 - modernizacja</t>
  </si>
  <si>
    <t>SP 27</t>
  </si>
  <si>
    <t>MCOO/E1.162/23</t>
  </si>
  <si>
    <t>Zespół Szkolno-Przedszkolny nr 14, ul. Stawowa 179 - modernizacja</t>
  </si>
  <si>
    <t>ZSP 14</t>
  </si>
  <si>
    <t>MCOO/E1.163/23</t>
  </si>
  <si>
    <t>Zespół Szkolno-Przedszkolny nr 4, ul. Urzędnicza 65 - modernizacja</t>
  </si>
  <si>
    <t>MCOO/E1.164/23</t>
  </si>
  <si>
    <t>Samorządowe Przedszkole nr 130, ul. Krowoderskich Zuchów 28 - modernizacja</t>
  </si>
  <si>
    <t>P 130</t>
  </si>
  <si>
    <t>MCOO/E1.165/23</t>
  </si>
  <si>
    <t>Samorządowe Przedszkole nr 121, ul. Stachiewicza 21 - modernizacja</t>
  </si>
  <si>
    <t>P 121</t>
  </si>
  <si>
    <t>MCOO/E1.166/23</t>
  </si>
  <si>
    <t>Samorządowe Przedszkole nr 152, os. Piastów 10 - modernizacja</t>
  </si>
  <si>
    <t>P 152</t>
  </si>
  <si>
    <t>MCOO/E1.167/23</t>
  </si>
  <si>
    <t>Samorządowe Przedszkole nr 177, os. Kombatantów 13 - modernizacja</t>
  </si>
  <si>
    <t>SP 39/E1.168/23</t>
  </si>
  <si>
    <t>Szkoła Podstawowa nr 39, ul. Jachowicza 5 - modernizacja</t>
  </si>
  <si>
    <t>SP 39</t>
  </si>
  <si>
    <t>MCOO/E1.169/23</t>
  </si>
  <si>
    <t>Szkoła Podstawowa nr 142, ul. Drożyska 13 - modernizacja</t>
  </si>
  <si>
    <t>MCOO/E1.170/23</t>
  </si>
  <si>
    <t>Samorządowe Przedszkole nr 148, os. Tysiąclecia 37 - modernizacja</t>
  </si>
  <si>
    <t>P 148</t>
  </si>
  <si>
    <t>MCOO/E1.171/23</t>
  </si>
  <si>
    <t>Samorządowe Przedszkole nr 51, ul. Estońska 2 - modernizacja</t>
  </si>
  <si>
    <t>P 51</t>
  </si>
  <si>
    <t>ZSP 13/E1.172/23</t>
  </si>
  <si>
    <t>Samorządowe Przedszkole nr 136, ul. Mirtowa 2 - modernizacja</t>
  </si>
  <si>
    <t>ZSP 13</t>
  </si>
  <si>
    <t>SP 56/E1.173/23</t>
  </si>
  <si>
    <t>Szkoła Podstawowa nr 56, ul. Fredry 65 - modernizacja</t>
  </si>
  <si>
    <t>SP 56</t>
  </si>
  <si>
    <t>MCOO/E1.174/23</t>
  </si>
  <si>
    <t>Szkoła Podstawowa nr 134, ul. Kłuszyńska 46 - modernizacja</t>
  </si>
  <si>
    <t>SP 134</t>
  </si>
  <si>
    <t>MCOO/E1.175/23</t>
  </si>
  <si>
    <t>Szkoła Podstawowa z Oddziałami Integracyjnymi nr 162, ul. Stojałowskiego 31 - modernizacja</t>
  </si>
  <si>
    <t>SP 162</t>
  </si>
  <si>
    <t>MCOO/E1.176/23</t>
  </si>
  <si>
    <t>Samorządowe Przedszkole nr 67, ul. Skwerowa 3 - modernizacja</t>
  </si>
  <si>
    <t>P 67</t>
  </si>
  <si>
    <t>MCOO/E1.177/23</t>
  </si>
  <si>
    <t>Samorządowe Przedszkole nr 10, ul. Strąkowa 7 - modernizacja</t>
  </si>
  <si>
    <t>MCOO/E1.178/23</t>
  </si>
  <si>
    <t>Szkoła Podstawowa nr 7, ul. Spasowskiego 8 - modernizacja</t>
  </si>
  <si>
    <t>SP 7</t>
  </si>
  <si>
    <t>MCOO/E1.179/23</t>
  </si>
  <si>
    <t xml:space="preserve">Samorządowe Przedszkole nr 78, oddział ul. Jodłowa 23 - modernizacja </t>
  </si>
  <si>
    <t>ZSP 1/E1.180/23</t>
  </si>
  <si>
    <t>Zespół Szkolno - Przedszkolny nr 1, ul. Myśliwska 64 - modernizacja</t>
  </si>
  <si>
    <t>ZSP 1</t>
  </si>
  <si>
    <t>LO IV/E1.181/23</t>
  </si>
  <si>
    <t>Liceum Ogólnokształcące nr IV, ul. Krzemionki 11- modernizacja</t>
  </si>
  <si>
    <t>MCOO/E1.182/23</t>
  </si>
  <si>
    <t xml:space="preserve">Szkoła Podstawowa nr 78, oddział ul. Łuczanowicka 2a - termomodernizacja </t>
  </si>
  <si>
    <t>SP 78</t>
  </si>
  <si>
    <t>SP 29/E1.184/23</t>
  </si>
  <si>
    <t xml:space="preserve">Szkoła Podstawowa nr 29, ul. Dembowskiego 12 - modernizacja </t>
  </si>
  <si>
    <t>SP 29</t>
  </si>
  <si>
    <t>MCOO/E1.185/23</t>
  </si>
  <si>
    <t xml:space="preserve">Szkoła Podstawowa nr 41, ul. Jerzmanowskiego 6 - modernizacja </t>
  </si>
  <si>
    <t>SP 41</t>
  </si>
  <si>
    <t>MCOO/E1.186/23</t>
  </si>
  <si>
    <t xml:space="preserve">Samorządowe Przedszkole nr 133, ul. Benedyktyńska 4 - modernizacja </t>
  </si>
  <si>
    <t>P 133</t>
  </si>
  <si>
    <t>MCOO/E1.187/23</t>
  </si>
  <si>
    <t xml:space="preserve">Samorządowe Przedszkole nr 105, os. Spółdzielcze 5 - modernizacja </t>
  </si>
  <si>
    <t>P 105</t>
  </si>
  <si>
    <t>MCOO/E1.188/23</t>
  </si>
  <si>
    <t xml:space="preserve">Samorządowe Przedszkole nr 99, os. Stalowe 10 - modernizacja </t>
  </si>
  <si>
    <t>P 99</t>
  </si>
  <si>
    <t>MCOO/E1.189/23</t>
  </si>
  <si>
    <t xml:space="preserve">Samorządowe Przedszkole nr 151, os. Niepodległości 4 - modernizacja </t>
  </si>
  <si>
    <t>P 151</t>
  </si>
  <si>
    <t>MCOO/E1.190/23</t>
  </si>
  <si>
    <t xml:space="preserve">Samorządowe Przedszkole nr 93, os. Krakowiaków 18 - modernizacja </t>
  </si>
  <si>
    <t>P 93</t>
  </si>
  <si>
    <t>MCOO/E1.191/23</t>
  </si>
  <si>
    <t xml:space="preserve">Szkoła Podstawowa nr 37, os. Stalowe 18 - modernizacja </t>
  </si>
  <si>
    <t>SP 37</t>
  </si>
  <si>
    <t>MCOO/E1.192/23</t>
  </si>
  <si>
    <t xml:space="preserve">Samorządowe Przedszkole nr 109, os. Urocze 9 - modernizacja </t>
  </si>
  <si>
    <t>P 109</t>
  </si>
  <si>
    <t>LO XI/E1.193/23</t>
  </si>
  <si>
    <t>Liceum Ogólnokształcące nr XI, os. Teatralne 33 - modernizacja</t>
  </si>
  <si>
    <t>SP 53/E1.194/23</t>
  </si>
  <si>
    <t>Szkoła Podstawowa nr 53, ul. Skośna 8 - adaptacja pomieszczeń</t>
  </si>
  <si>
    <t>SM-J/E1.1z/23</t>
  </si>
  <si>
    <t>Zakupy inwestycyjne Szkoły Muzycznej I i II stopnia, ul. Józefińska 10</t>
  </si>
  <si>
    <t>SM-J</t>
  </si>
  <si>
    <t>MCOO/E1.2z/23</t>
  </si>
  <si>
    <t>Zakupy inwestycyjne Samorządowego Przedszkola nr 131, os. Złotego Wieku 13</t>
  </si>
  <si>
    <t>P 131</t>
  </si>
  <si>
    <t>ZSODZ 1/E1.3z/23</t>
  </si>
  <si>
    <t xml:space="preserve">Zakupy inwestycyjne Zespołu Szkół Odzieżowych nr 1, ul. Cechowa 57 </t>
  </si>
  <si>
    <t>ZSODZ 1</t>
  </si>
  <si>
    <t>SP 56/E1.4z/23</t>
  </si>
  <si>
    <t>Zakupy inwestycyjne Szkoły Podstawowej nr 56, ul. Fredry 65</t>
  </si>
  <si>
    <t>MDK-RE/E1.5z/23</t>
  </si>
  <si>
    <t>Zakupy inwestycyjne Młodzieżowego Domu Kultury "Dom Harcerza", ul. Reymonta 18</t>
  </si>
  <si>
    <t>MDK-RE</t>
  </si>
  <si>
    <t>MCOO/E1.6z/23</t>
  </si>
  <si>
    <t>Zakupy inwestycyjne Samorządowego Przedszkola nr 104, os. Hutnicze 14</t>
  </si>
  <si>
    <t>MCOO/E1.7z/23</t>
  </si>
  <si>
    <t>LO XXVIII/E1.8z/23</t>
  </si>
  <si>
    <t>Zakupy inwestycyjne Liceum Ogólnokształcącego nr XXVIII, ul. Czackiego 11</t>
  </si>
  <si>
    <t>LO XXVIII</t>
  </si>
  <si>
    <t>MCOO/E1.9z/23</t>
  </si>
  <si>
    <t>Zakupy inwestycyjne Samorządowego Przedszkola nr 140, ul. Słomiana 8</t>
  </si>
  <si>
    <t>P 140</t>
  </si>
  <si>
    <t>MCOO/E1.10z/23</t>
  </si>
  <si>
    <t>Zakupy inwestycyjne Samorządowego Przedszkola nr 177, os. Kombatantów 13</t>
  </si>
  <si>
    <t>P 177</t>
  </si>
  <si>
    <t>MCOO/E1.11z/23</t>
  </si>
  <si>
    <t>Zakupy inwestycyjne Samorządowego Przedszkola nr 75, al. Grottgera 28</t>
  </si>
  <si>
    <t>P 75</t>
  </si>
  <si>
    <t>MCOO/E1.12z/23</t>
  </si>
  <si>
    <t>Zakupy inwestycyjne Samorządowego Przedszkola nr 151, os. Niepodległości 4</t>
  </si>
  <si>
    <t>MCOO/E1.13z/23</t>
  </si>
  <si>
    <t>Zakupy inwestycyjne Szkoły Podstawowej nr 93, ul. Szlachtowskiego 31</t>
  </si>
  <si>
    <t>SP 93</t>
  </si>
  <si>
    <t>MCOO/E1.14z/23</t>
  </si>
  <si>
    <t>Zakupy inwestycyjne Zespołu Szkolno-Przedszkolnego nr 17, ul. Czarnogórska 14</t>
  </si>
  <si>
    <t>MCOO/T1.135/23</t>
  </si>
  <si>
    <t>Samorządowe Przedszkole nr 144, os. Bohaterów Września 13 - modernizacja</t>
  </si>
  <si>
    <t>P 144</t>
  </si>
  <si>
    <t>MCOO/T1.137/23</t>
  </si>
  <si>
    <t>Szkoła Podstawowa nr 37, os. Stalowe 18 - budowa parkingu</t>
  </si>
  <si>
    <t>MCOO/T1.150/23</t>
  </si>
  <si>
    <t>Szkoła Podstawowa nr 113, ul. Stachiewicza 33 - modernizacja</t>
  </si>
  <si>
    <t>SP 113</t>
  </si>
  <si>
    <t>MCOO/T1.153/23</t>
  </si>
  <si>
    <t>Samorządowe Przedszkole nr 165, ul. Wincentego Danka 1 - modernizacja parkingu</t>
  </si>
  <si>
    <t>P 165</t>
  </si>
  <si>
    <t>MCOO/O1.22/23</t>
  </si>
  <si>
    <t>Szkoła Podstawowa nr 50, ul. Katowicka 28 - wykonanie fotowoltaiki</t>
  </si>
  <si>
    <t>MCOO/O1.24/23</t>
  </si>
  <si>
    <t>Szkoła Podstawowa nr 67, ul. Kaczorówka 4 - wykonanie fotowoltaiki</t>
  </si>
  <si>
    <t>MCOO/O1.25/23</t>
  </si>
  <si>
    <t>Samorządowe Przedszkole nr 38, ul. Jabłonkowska 39 - wykonanie fotowoltaiki</t>
  </si>
  <si>
    <t>MCOO/O1.87/23</t>
  </si>
  <si>
    <t>Szkoła Podstawowa nr 113, ul. Stachiewicza 33 -  rewitalizacja terenów zielonych wokół szkoły</t>
  </si>
  <si>
    <t>CM/H1.8/22</t>
  </si>
  <si>
    <t>Rozbudowa pawilonu mieszkalnego w Centrum Wypoczynkowym JordaNova w Gołkowicach Górnych</t>
  </si>
  <si>
    <t xml:space="preserve"> ZIS/S1.1/23</t>
  </si>
  <si>
    <t>Budowa boisk ze sztuczną nawierzchnią przy KSPN Pogoń Kraków</t>
  </si>
  <si>
    <t>MOS-W/S1.2/23</t>
  </si>
  <si>
    <t>Zakup i montaż monitoringu wizyjnego na os. Kalinowym 18</t>
  </si>
  <si>
    <t>MOS-W</t>
  </si>
  <si>
    <t>LO VIII/S1.3/23</t>
  </si>
  <si>
    <t>VIII Liceum Ogólnokształcące, ul. Grzegórzecka 24 - budowa oświetlenia boiska</t>
  </si>
  <si>
    <t>LO VIII</t>
  </si>
  <si>
    <t>ZIS/S1.5/17</t>
  </si>
  <si>
    <t xml:space="preserve">Przebudowa Klubu Sportowego Tramwaj </t>
  </si>
  <si>
    <t>MOS-W/S1.6/23</t>
  </si>
  <si>
    <t>Zakup i montaż kontenerów wraz z wyposażeniem do prowadzenia zajęć dydaktycznych dla dzieci</t>
  </si>
  <si>
    <t>MOS-W/S1.7/23</t>
  </si>
  <si>
    <t>Zakup i montaż paneli fotowoltaicznych, magazynu energii oraz budowa nowego ogrodzenia wraz z bramą</t>
  </si>
  <si>
    <t>ZIS/S1.11/22</t>
  </si>
  <si>
    <t>KS Kolejarz Prokocim - modernizacja</t>
  </si>
  <si>
    <t>ZIS/S1.18/21</t>
  </si>
  <si>
    <t xml:space="preserve">Boisko ze sztuczną nawierzchnią typu Orlik dla Kostrza </t>
  </si>
  <si>
    <t>ZIS/S1.19/22</t>
  </si>
  <si>
    <t>Zespół Szkół Specjalnych Nr 11, al. Dygasińskiego 25 - budowa sali rehabilitacyjno-sportowej</t>
  </si>
  <si>
    <t>ZIS/S1.26/22</t>
  </si>
  <si>
    <t>Szkoła Podstawowa Nr 27, ul. Podedworze 16 - budowa sali gimnastycznej</t>
  </si>
  <si>
    <t>ZIS/S1.30/22</t>
  </si>
  <si>
    <t>Rozbudowa obiektów sportowych KS Dąbski - 100 lat KS Dąbski</t>
  </si>
  <si>
    <t xml:space="preserve"> ZIS/S1.31/22</t>
  </si>
  <si>
    <t>Budowa boiska do koszykówki 3x3 Hala Cracovia Centrum Sportu Niepełnosprawnych</t>
  </si>
  <si>
    <t>ZIS/S1.32/22</t>
  </si>
  <si>
    <t>Sportowa Malborska - Street Workout, OCR i plac zabaw</t>
  </si>
  <si>
    <t>ZIS/S1.33/23</t>
  </si>
  <si>
    <t>Szkoła Podstawowa z Oddziałami Integracyjnymi nr 15, ul. Kluczborska 3 - modernizacja boiska</t>
  </si>
  <si>
    <t>ZIS/S1.37/22</t>
  </si>
  <si>
    <t>Piłkarski kompleks na os. Oświecenia</t>
  </si>
  <si>
    <t xml:space="preserve">ZIS/S1.38/22       </t>
  </si>
  <si>
    <t>Przygotowanie inwestycji sportowych na terenie GMK</t>
  </si>
  <si>
    <t>ZIS/S1.39/22</t>
  </si>
  <si>
    <t>Modernizacja infrastruktury na terenie klubów sportowych</t>
  </si>
  <si>
    <t>ZIS/S1.40/22</t>
  </si>
  <si>
    <t>Modernizacja Stadionu Miejskiego im. Henryka Reymana</t>
  </si>
  <si>
    <t>ZIS/S1.41/23</t>
  </si>
  <si>
    <t>Modernizacja boisk sportowych wraz z zapleczem szatniowo-technicznym na terenie WLKS Krakus - Swoszowice, przy ul. Moszyńskiego 9 w Krakowie</t>
  </si>
  <si>
    <t>Modernizacja infrastruktury sportowej na terenie WLKS Krakus Swoszowice, przy ul. Moszyńskiego 9 w Krakowie</t>
  </si>
  <si>
    <t>ZIS/S1.49/23</t>
  </si>
  <si>
    <t>Modernizacja bieżni przy Szkole Podstawowej nr 149, ul. Bujaka 15</t>
  </si>
  <si>
    <t>ZIS/S1.58/22</t>
  </si>
  <si>
    <t>Modernizacja boiska przy SP Jańskiego os. Niepodległości 19</t>
  </si>
  <si>
    <t>ZIS/S1.59/22</t>
  </si>
  <si>
    <t>Przebudowa toru do kajakarstwa górskiego OSiR "Kolna"</t>
  </si>
  <si>
    <t xml:space="preserve">ZIS/S1.60/22 </t>
  </si>
  <si>
    <t xml:space="preserve">KS Bronowianka -  modernizacja obiektów sportowych </t>
  </si>
  <si>
    <t>ZIM/S1.61/22</t>
  </si>
  <si>
    <t>Budowa Młodzieżowego Ośrodka w Łuczanowicach</t>
  </si>
  <si>
    <t xml:space="preserve">ZIS/S1.63/23 </t>
  </si>
  <si>
    <t xml:space="preserve">Modernizacja toru żużlowego na stadionie „Wanda” </t>
  </si>
  <si>
    <t xml:space="preserve">ZIS/S1.64/23 </t>
  </si>
  <si>
    <t>KS Grębałowianka - modernizacja obiektów sportowych</t>
  </si>
  <si>
    <t xml:space="preserve">ZIS/S1.65/23 </t>
  </si>
  <si>
    <t xml:space="preserve">Stadion Korony - budowa wiaty magazynowej </t>
  </si>
  <si>
    <t xml:space="preserve">ZIS/S1.66/23 </t>
  </si>
  <si>
    <t>Modernizacja zaplecza KS Tyniec wraz z podłączeniem obiektu do kanalizacji</t>
  </si>
  <si>
    <t xml:space="preserve">ZIS/S1.67/23 </t>
  </si>
  <si>
    <t>Modernizacja slipu do wodowania łodzi przy ul. Benedyktyńskiej</t>
  </si>
  <si>
    <t xml:space="preserve">North Shore przy ul. Juranda ze Spychowa </t>
  </si>
  <si>
    <t xml:space="preserve">ZIS/S1.69/23 </t>
  </si>
  <si>
    <t xml:space="preserve">KS Borek - modernizacja budynku klubu wraz z zagospodarowaniem zieleni </t>
  </si>
  <si>
    <t>ZIS/S1.69/23</t>
  </si>
  <si>
    <t xml:space="preserve">KS Borek - modernizacja budynku klubu </t>
  </si>
  <si>
    <t xml:space="preserve">KS Kabel - plac zabaw przy ul. Parkowej </t>
  </si>
  <si>
    <t>ZIS/S1.71/23</t>
  </si>
  <si>
    <t>Szkoła Podstawowa nr 2 - modernizacja i przebudowa bieżni lekkoatletycznej wraz z montażem oświetlenia</t>
  </si>
  <si>
    <t>MCOO/S1.72/23</t>
  </si>
  <si>
    <t xml:space="preserve">Szkoła Podstawowa Nr 86, os. Jagiellońskie 18 - modernizacja sali gimnastycznej </t>
  </si>
  <si>
    <t>SP 86</t>
  </si>
  <si>
    <t>ZIS/S1.73/23</t>
  </si>
  <si>
    <t>Tor motocyklowo - samochodowy w Krakowie</t>
  </si>
  <si>
    <t>ZIS/S1.74/23</t>
  </si>
  <si>
    <t>Budowa kompleksu sportowego os. Wolica</t>
  </si>
  <si>
    <t>Centrum Wypoczynku JordaNova w Gołkowicach Górnych - modernizacja boiska</t>
  </si>
  <si>
    <t>ZIS/S1.87/17</t>
  </si>
  <si>
    <t>Program rewitalizacji boisk przyszkolnych</t>
  </si>
  <si>
    <t>ZIS/S1.115/20</t>
  </si>
  <si>
    <t>Budowa krytej pływalni na terenie KS Clepardia przy ul. Mackiewicza wraz z modernizacją istniejącego kąpieliska otwartego</t>
  </si>
  <si>
    <t>ZIS/S1.116/20</t>
  </si>
  <si>
    <t>Budowa hali sportowej przy IX LO, ul. Czapińskiego 5</t>
  </si>
  <si>
    <t>ZIS/S1.117/20</t>
  </si>
  <si>
    <t>Budowa krytej pływalni przy SP z Oddziałami Integracyjnymi nr 144, os. Bohaterów Września 13</t>
  </si>
  <si>
    <t>ZIS/S1.119/20</t>
  </si>
  <si>
    <t>Modernizacja obiektów RKS Juvenia</t>
  </si>
  <si>
    <t>ZIS/S1.121/20</t>
  </si>
  <si>
    <t>Budowa boiska sportowego na terenie os. Mogiła wraz ze świetlicą środowiskową</t>
  </si>
  <si>
    <t>ZIS/S1.139/20</t>
  </si>
  <si>
    <t xml:space="preserve">Budowa hali gimnastycznej przy Szkole Podstawowej nr 89 os. Piastów 34a </t>
  </si>
  <si>
    <t>ZIS/T1.141/23</t>
  </si>
  <si>
    <t>KS Bieżanowianka - budowa parkingu</t>
  </si>
  <si>
    <t>ZIS/S1.143/20</t>
  </si>
  <si>
    <t xml:space="preserve">Budowa hali widowiskowo – sportowej  dostosowanej do potrzeb osób niepełnosprawnych na terenie XXX Liceum Ogólnokształcącego w Krakowie </t>
  </si>
  <si>
    <t>ZIS/S1.146/20</t>
  </si>
  <si>
    <t>Budowa hali sportowej przy VIII LO, ul. Grzegórzecka 24</t>
  </si>
  <si>
    <t>ZIS/S1.148/21</t>
  </si>
  <si>
    <t>Stadion Korony - modernizacja obiektów klubowych</t>
  </si>
  <si>
    <t>ZIS/S1.150/21</t>
  </si>
  <si>
    <t xml:space="preserve">Budowa boiska wielofunkcyjnego przy Szkole Podstawowej, ul. Malborska 98 </t>
  </si>
  <si>
    <t>ZIS/S1.151/21</t>
  </si>
  <si>
    <t xml:space="preserve">Modernizacja przyszkolnej infrastruktury sportowej oraz placów zabaw </t>
  </si>
  <si>
    <t>ZZM/S1.152/21</t>
  </si>
  <si>
    <t>Budowa ogólnodostępnego boiska wielofunkcyjnego ul. Urzędnicza działka 6/14 obr. K 4</t>
  </si>
  <si>
    <t>ZIS/S1.153/23</t>
  </si>
  <si>
    <t>Szkoła 142 - zmodernizujmy plac zabaw</t>
  </si>
  <si>
    <t>ZIS/S1.155/23</t>
  </si>
  <si>
    <t xml:space="preserve">Siłownia zewnętrzna dla dzieci - II etap </t>
  </si>
  <si>
    <t>ZIS/S1.156/23</t>
  </si>
  <si>
    <t xml:space="preserve">Strefa FIT na Złotym Wieku </t>
  </si>
  <si>
    <t>ZIS/S1.157/23</t>
  </si>
  <si>
    <t>Zielony kącik rekreacyjny na Sadzawki</t>
  </si>
  <si>
    <t>ZIS/S1.160/23</t>
  </si>
  <si>
    <t>Sportowy kompleks na oświecenia - kontynuacja</t>
  </si>
  <si>
    <t>ZIS/S1.2z/23</t>
  </si>
  <si>
    <t>Zakupy inwestycyjne Zarządu Infrastruktury Sportowej</t>
  </si>
  <si>
    <t>KD/K1.1/23</t>
  </si>
  <si>
    <t>Modernizacja kotłowni w oficynie Willi Decjusza-Dom Łaskiego</t>
  </si>
  <si>
    <t>KD/K1.2/22</t>
  </si>
  <si>
    <t>Przebudowa i zmiana sposobu użytkowania części piwnic w budynku Teatru "Bagatela" na funkcję sali teatralnej oraz kawiarni dla publiczności</t>
  </si>
  <si>
    <t>KD/K1.3/20</t>
  </si>
  <si>
    <t>Dostosowanie restaurowanego starego Fortu austriackiego 52a "Łapianka" oraz przestrzeni w nowym budynku dla potrzeb wystawienniczych dla Muzeum Ruchu Harcerskiego - Oddziału Muzeum Krakowa</t>
  </si>
  <si>
    <t>ZIM/K1.4/23</t>
  </si>
  <si>
    <t>Modernizacja Ośrodka Kultury im. C. K. Norwida, os. Górali 4</t>
  </si>
  <si>
    <t>ZBK/K1.6/21</t>
  </si>
  <si>
    <t xml:space="preserve">Zabezpieczenie konserwatorskie i modernizacja celem zapewnienia bezpieczeństwa użytkowania - Fort Nr 48a "Mistrzejowice" </t>
  </si>
  <si>
    <t>KD/K1.7/23</t>
  </si>
  <si>
    <t>Rewaloryzacja unikatowego zespołu pałacowo-parkowego Willa Decjusza</t>
  </si>
  <si>
    <t>ZBK/K1.9/22</t>
  </si>
  <si>
    <t xml:space="preserve">Rewitalizacja i modernizacja Fortu nr 31 św. Benedykta w celu przystosowania do nowych funkcji  </t>
  </si>
  <si>
    <t>KD/K1.10/23</t>
  </si>
  <si>
    <t xml:space="preserve">Wystawa na poziomie "0" w zabytkowej części fortu Jugowice - "Harcerska Twierdza" </t>
  </si>
  <si>
    <t>ZBK/K1.12/15</t>
  </si>
  <si>
    <t>Restauracja wraz z adaptacją obiektu fortecznego na siedzibę podmiotów kultury na bazie nieruchomości zabudowanej Fortem nr 52 Borek</t>
  </si>
  <si>
    <t>ZBK/K1.27/20</t>
  </si>
  <si>
    <t>Rekultywacja i zagospodarowanie terenów po zniszczonych elementach Fortu Nr 2 "Kościuszko"</t>
  </si>
  <si>
    <t>KD/K1.28/21</t>
  </si>
  <si>
    <t>Modernizacja Kossakówki </t>
  </si>
  <si>
    <t>KD/SK2.2/21</t>
  </si>
  <si>
    <t>Budowa budynku usługowego "Krakowskie Centrum Muzyki" przy ul. Piastowskiej w Krakowie</t>
  </si>
  <si>
    <t>KD/K2.1/23</t>
  </si>
  <si>
    <t>Modernizacja Sceny Pod Ratuszem Teatru Ludowego - etap II</t>
  </si>
  <si>
    <t>KD/K2.2/23</t>
  </si>
  <si>
    <t>"Dystans" - zakup i ekspozycja dzieła na terenie Nowohuckiego Centrum Kultury</t>
  </si>
  <si>
    <t>KD/K2.4/23</t>
  </si>
  <si>
    <t>Adaptacja lokali przy ul. ks. Meiera 16c na nową filię biblioteczną</t>
  </si>
  <si>
    <t xml:space="preserve"> KD/K2.5/23</t>
  </si>
  <si>
    <t>Wykonanie kurtyny dla Teatru im. J. Słowackiego w Krakowie-Kurtyna Kobiet</t>
  </si>
  <si>
    <t>Przygotowanie budowy budynku przy ul. Młodej Polski 7 na potrzeby społeczności Dzielnicy VI</t>
  </si>
  <si>
    <t>Zakup lokalu dla potrzeb Biblioteki Kraków</t>
  </si>
  <si>
    <t>ZIM/K2.13/22</t>
  </si>
  <si>
    <t>Krakowski Teatr Variete - modernizacja</t>
  </si>
  <si>
    <t>KD/K2.15/23</t>
  </si>
  <si>
    <t>Otwarta pracownia ceramiczna w Przegorzałach</t>
  </si>
  <si>
    <t>ZIM/K2.18/23</t>
  </si>
  <si>
    <t>Budowa Domu Kultury z Klubem Seniora w Bronowicach Wielkich</t>
  </si>
  <si>
    <t xml:space="preserve"> KD/K2.12/23</t>
  </si>
  <si>
    <t>ZIM/K2.21/16</t>
  </si>
  <si>
    <t>Budowa Ośrodka Ruczaj filii Centrum Kultury Podgórza w Krakowie</t>
  </si>
  <si>
    <t>CM/K2.22/22</t>
  </si>
  <si>
    <t>Modernizacja Kapliczki Matki Boskiej przy ul. Krupniczej</t>
  </si>
  <si>
    <t>ZBK/K2.24/22</t>
  </si>
  <si>
    <t>Muzeum Witrażu, al. Krasińskiego 23 – modernizacja podwórka</t>
  </si>
  <si>
    <t>Muzeum Witrażu, al. Krasińskiego 23 – modernizacja podwórka i budynku</t>
  </si>
  <si>
    <t>ZIM/K2.26/16</t>
  </si>
  <si>
    <t xml:space="preserve">Budowa Domu Kultury przy ul. Koszykarskiej </t>
  </si>
  <si>
    <t>KD/K2.30/23</t>
  </si>
  <si>
    <t>Modernizacja Klubu "Jędruś", os. Centrum A 6A</t>
  </si>
  <si>
    <t xml:space="preserve">KD/K2.31/23 </t>
  </si>
  <si>
    <t xml:space="preserve">KD/K2.32/23 </t>
  </si>
  <si>
    <t>Modernizacja Klubu "Pod Kasztanami" Ośrodka Kultury Kraków-Nowa Huta</t>
  </si>
  <si>
    <t>Klub Tyniec - modernizacja</t>
  </si>
  <si>
    <t>KD/K2.34/23</t>
  </si>
  <si>
    <t>E-usługi w Bibliotece Kraków - modernizacja serwerowni przy ul. Powroźniczej</t>
  </si>
  <si>
    <t>KD/K2.37/17</t>
  </si>
  <si>
    <t>Muzeum Miejsce Pamięci "KL Plaszow"</t>
  </si>
  <si>
    <t>KD/K2.76/19</t>
  </si>
  <si>
    <t>Modernizacja budynku Teatru Ludowego wraz z budową niezbędnej infrastruktury do prowadzenia działań kulturalnych oraz zagospodarowanie przestrzeni</t>
  </si>
  <si>
    <t>KD/K2.80/19</t>
  </si>
  <si>
    <t>Modernizacja Galerii Sztuki Współczesnej Bunkier Sztuki</t>
  </si>
  <si>
    <t>KD/K2.1z/23</t>
  </si>
  <si>
    <t>E-usługi w Bibliotece Kraków - zakupy inwestycyjne</t>
  </si>
  <si>
    <t xml:space="preserve">KD/K2.2z/23 </t>
  </si>
  <si>
    <t>Zakupy inwestycyjne dla CK Dworek Białoprądnicki</t>
  </si>
  <si>
    <t>KD/K2.3z/23</t>
  </si>
  <si>
    <t>Zakup wyposażenia na potrzeby Orkiestr Miejskich</t>
  </si>
  <si>
    <t>Zakupy inwestycyjne dla Biblioteki Kraków</t>
  </si>
  <si>
    <t>Zakupy inwestycyjne dla Muzeum Fotografii w Krakowie</t>
  </si>
  <si>
    <t>KD/K2.6z/23</t>
  </si>
  <si>
    <t>Zakupy inwestycyjne dla Baletu Dworskiego Cracovia Danza</t>
  </si>
  <si>
    <t>KD/K2.4z/23</t>
  </si>
  <si>
    <t>KD/K2.5z/23</t>
  </si>
  <si>
    <t>IT/A1.1/99</t>
  </si>
  <si>
    <t>System informatyczny UMK</t>
  </si>
  <si>
    <t>IT</t>
  </si>
  <si>
    <t>GD/A1.2/14</t>
  </si>
  <si>
    <t>Prowadzenie Powiatowego Zasobu Geodezyjnego i Kartograficznego oraz Miejskiego Systemu Informacji Przestrzennej</t>
  </si>
  <si>
    <t>GD</t>
  </si>
  <si>
    <t>ZBK/A1.3/23</t>
  </si>
  <si>
    <t>Termomodernizacja budynku użyteczności publicznej przy ul. Praskiej 52 w Krakowie</t>
  </si>
  <si>
    <t>OR/A1.4/10</t>
  </si>
  <si>
    <t>Wdrożenie Systemu Elektronicznych Usług Publicznych w Urzędzie Miasta Krakowa i Miejskich Jednostkach Organizacyjnych Gminy Miejskiej Kraków</t>
  </si>
  <si>
    <t>OR</t>
  </si>
  <si>
    <t>OU/A1.5/23</t>
  </si>
  <si>
    <t>Modernizacja i rozbudowa monitoringu wizyjnego w budynkach UMK</t>
  </si>
  <si>
    <t>ZBK/A1.6/22</t>
  </si>
  <si>
    <t>Termomodernizacja budynku komunalnego, ul. Stanisława ze Skalbmierza 7</t>
  </si>
  <si>
    <t>GD/A1.7/22</t>
  </si>
  <si>
    <t>Rozwój i konsolidacja Miejskiego Systemu Informacji Przestrzennej wraz z modułem 3D</t>
  </si>
  <si>
    <t>OU/A1.8/23</t>
  </si>
  <si>
    <t>Wykonanie i modernizacja instalacji klimatyzacji oraz wentylacji w budynkach i lokalach UMK</t>
  </si>
  <si>
    <t>ZIM/A1.9/07</t>
  </si>
  <si>
    <t>Budowa Archiwum Miejskiego przy ul. Na Załęczu 2</t>
  </si>
  <si>
    <t>OU/A1.10/23</t>
  </si>
  <si>
    <t>Modernizacja instalacji centralnego ogrzewania w budynku UMK przy ul. Sarego 4</t>
  </si>
  <si>
    <t>OU/A1.11/23</t>
  </si>
  <si>
    <t>Adaptacja lokalu w Galerii Bonarka dla potrzeb Punktu Obsługi Mieszkańców</t>
  </si>
  <si>
    <t xml:space="preserve"> OU/A1.12/22</t>
  </si>
  <si>
    <t>Rozbudowa i modernizacja systemu Portiernia</t>
  </si>
  <si>
    <t xml:space="preserve"> ZIS/A1.13/22</t>
  </si>
  <si>
    <t>Modernizacja budynku przy ul. Walerego Sławka 10</t>
  </si>
  <si>
    <t>ZBK/A1.15/23</t>
  </si>
  <si>
    <t>Modernizacja lokalu gminnego, ul. Nadbrzezie 18</t>
  </si>
  <si>
    <t>OU/A1.29/18</t>
  </si>
  <si>
    <t>Dostosowanie budynków UMK do obowiązujących przepisów przeciwpożarowych</t>
  </si>
  <si>
    <t>ZBK/A1.31/18</t>
  </si>
  <si>
    <t>Rewitalizacja przestrzeni (podwórza) położonej pomiędzy budynkami przy ul. Józefińskiej 24, 24a i 30 oraz ul. Limanowskiego 13 i 15</t>
  </si>
  <si>
    <t>OU/A1.1z/23</t>
  </si>
  <si>
    <t>Zakupy inwestycyjne OU</t>
  </si>
  <si>
    <t>ZBK/A1.2z/23</t>
  </si>
  <si>
    <t>Zakupy inwestycyjne ZBK</t>
  </si>
  <si>
    <t>Modernizacja budynków oraz rozbudowa i unowocześnianie infrastruktury informatycznej</t>
  </si>
  <si>
    <t>GS/SA1.2/19</t>
  </si>
  <si>
    <t>Wypłata odszkodowań z tytułu zrealizowanych strategicznych inwestycji drogowych</t>
  </si>
  <si>
    <t>GS</t>
  </si>
  <si>
    <t>GS/ST1.4/21</t>
  </si>
  <si>
    <t>GS/ST2.4/06</t>
  </si>
  <si>
    <t>Budowa Trasy Łagiewnickiej (węzeł "Ruczaj" - węzeł "Łagiewniki") wraz z linią tramwajową</t>
  </si>
  <si>
    <t>GS/ST5.1/08</t>
  </si>
  <si>
    <t xml:space="preserve">Rozbudowa ul. Igołomskiej w Krakowie </t>
  </si>
  <si>
    <t>GS/ST6.5/20</t>
  </si>
  <si>
    <t>GS/ST6.6c/06</t>
  </si>
  <si>
    <t>Budowa linii tramwajowej KST, etap III (os. Krowodrza Górka - Górka Narodowa) wraz z budową dwupoziomowego skrzyżowania w ciągu ul. Opolskiej</t>
  </si>
  <si>
    <t>GS/ST6.6d/18</t>
  </si>
  <si>
    <t>GS/ST7.4/06</t>
  </si>
  <si>
    <t>GS/ST7.7/18</t>
  </si>
  <si>
    <t>GS/ST8.15/19</t>
  </si>
  <si>
    <t>Rozbudowa ul. Łokietka - od ul. Kaczorówka do ul. Na Zielonki</t>
  </si>
  <si>
    <t>GS/A2.2/09</t>
  </si>
  <si>
    <t>Wypłata odszkodowań z tytułu inwestycji drogowych</t>
  </si>
  <si>
    <t>GS/A2.3/10</t>
  </si>
  <si>
    <t>Realizacja roszczeń odszkodowawczych</t>
  </si>
  <si>
    <t>GS/A2.6/21</t>
  </si>
  <si>
    <t>Wypłata odszkodowań z tytułu inwestycji kolejowych</t>
  </si>
  <si>
    <t>GD/A2.5/23</t>
  </si>
  <si>
    <t>GS/SA1.1/00</t>
  </si>
  <si>
    <t>Pozyskanie nieruchomości dla inwestycji strategicznych zrealizowanych w latach poprzednich i dla ochrony korytarzy transportowych</t>
  </si>
  <si>
    <t>GS/A2.1/07</t>
  </si>
  <si>
    <t>Regulacja stanów prawnych i pozyskiwanie nieruchomości do zasobu Miasta</t>
  </si>
  <si>
    <t>GS/A2.4/19</t>
  </si>
  <si>
    <t>Pozyskanie terenu Szpitala Uniwersyteckiego w rejonie ul. Kopernika (obszar Wesoła)</t>
  </si>
  <si>
    <t>ZZM/A2.9/22</t>
  </si>
  <si>
    <t>Zasadźmy wspólnie Las Krakowian!</t>
  </si>
  <si>
    <t>KEGW/A2.11/23</t>
  </si>
  <si>
    <t>Pozyskanie nieruchomości dla inwestycji</t>
  </si>
  <si>
    <t>Modernizacja filii Biblioteki Kraków na terenie Dzielnicy Podgórze</t>
  </si>
  <si>
    <t>Zadanie zakończone.
Dofinansowano zakup oprogramowania aplikacyjnego, w tym interfejsu EDM.
Dofinansowano działania dla potrzeb integracji regionalnej wymiany EDM oraz inne usługi MSIM. 
Dofinansowano działania promocyjne i zarządzanie Projektem.</t>
  </si>
  <si>
    <t>Zadanie zakończone.
Dofinansowano zakup oprogramowania aplikacyjnego, w tym interfejsu EDM - III etap.
Dofinansowano zakup sprzętu do obsługi środowiska IT Szpitala - III etap.
Dofinansowano integrację regionalnej wymiany EDM oraz innych usług MSIM.
Dofinansowano działania promocyjne i zarządzanie Projektem.</t>
  </si>
  <si>
    <t>Dofinansowano zakup karetki transportowej dla potrzeb Miejskiego Centrum Opieki.</t>
  </si>
  <si>
    <t>Dofinansowano zakup aparatury i sprzętu medycznego dla potrzeb Oddziału Urologii z Onkologią, w tym m.in. laser holmowy, ultrasonograf.</t>
  </si>
  <si>
    <t>Zadanie zakończone.
Opracowano dokumentację projektową oraz uzyskano decyzję o PNB. Wybudowano drogę pożarową wraz z placem manewrowym.</t>
  </si>
  <si>
    <t>Zadanie zakończone.
Opracowano dokumentację projektową oraz uzyskano decyzję o PNB na realizację przebudowy wejścia do siedziby Rady Dzielnicy X przy ul. Inicjatywy Lokalnej 5.
Zadanie współfinansowane z zadaniem inwestycyjnym Dzielnicy X nr OU/DIR/W-X-2/23.</t>
  </si>
  <si>
    <t>Zakupiono namiot na potrzeby spotkań z mieszkańcami DPS.</t>
  </si>
  <si>
    <t>Zakupiono piec konwekcyjno-parowy.</t>
  </si>
  <si>
    <t>Zakupiono obieraczkę.</t>
  </si>
  <si>
    <t>Zakupiono obieraczkę z płuczką.</t>
  </si>
  <si>
    <t>Zakupiono kocioł warzelny grzewczy.</t>
  </si>
  <si>
    <t>DPS-BA/W1.1z/23</t>
  </si>
  <si>
    <t>Zadanie zakończone.
Zmodernizowano windę kuchenną.</t>
  </si>
  <si>
    <t>Zadanie zakończone.
Zmodernizowano bramę wjazdową.</t>
  </si>
  <si>
    <t xml:space="preserve">Zadanie zakończone.
Zakupiono i zamontowano monitoring wizyjny. </t>
  </si>
  <si>
    <t>Zadanie zakończone.
Zmodernizowano wiatę śmietnikową.</t>
  </si>
  <si>
    <t>Zadanie zakończone.
Zakupiono i zamontowano dźwig towarowy.</t>
  </si>
  <si>
    <t>Zadanie zakończone.
Dofinansowano zakup pierwszego wyposażenia do nowoutworzonego żłobka w lokalu na os. Piastów 71.</t>
  </si>
  <si>
    <t>Zadanie zakończone.
Wykonano modernizację dachu i wiatrołapu w żłobku.</t>
  </si>
  <si>
    <t>Kontynuowano umowę z 2022 r. na uzyskanie stosownych decyzji administracyjnych zezwalających na realizację inwestycji dla przebudowy i modernizacji żłobka.
Uzyskano decyzję o PNB.</t>
  </si>
  <si>
    <t>Zadanie zakończone.
Wykonano roboty budowalne w zakresie modernizacji dachu żłobka.</t>
  </si>
  <si>
    <t xml:space="preserve">Zawarto umowę na przygotowanie koncepcji architektoniczno-budowlanej, PFU wraz z oszacowaniem prac projektowych i robót budowalnych dla żłobka przy ul. Dekerta. 
Do ww. umowy zostało zawarte porozumienie o jej rozwiązaniu. </t>
  </si>
  <si>
    <t>Uchwałą Nr CXXII/3339/2023 RMK z 22.11.2023 r. wycofano zadanie z budżetu Miasta.</t>
  </si>
  <si>
    <t>Zadanie zakończone.
Dofinansowano: opracowanie dokumentacji projektowej na dostosowanie toalety do potrzeb osób z niepełnosprawnościami oraz przebudowę węzła sanitarnego na parterze Willi Decjusza.</t>
  </si>
  <si>
    <t>Zadanie zakończone.
Zakupiono i zamontowano platformę schodową.</t>
  </si>
  <si>
    <t xml:space="preserve">Wykonano ekspertyzy, badania i prace przygotowawcze. </t>
  </si>
  <si>
    <t>Zadanie zakończone.
Zakupiono i zamontowano platformę do potrzeb osób z niepełnosprawnościami.</t>
  </si>
  <si>
    <t>Zadanie zakończone.
Rozbudowano system monitorowania poziomu wody w ciekach o stację na potoku Bibiczanka.</t>
  </si>
  <si>
    <t xml:space="preserve">Zadanie zakończone.
Uzyskano decyzję o ULICP. </t>
  </si>
  <si>
    <t>Zadanie zakończone.
Rozliczono dokumentację geodezyjną.</t>
  </si>
  <si>
    <t>Zakupiono samochód specjalny z napędem elektrycznym oraz specjalny kontener wężowo - pożarniczy.</t>
  </si>
  <si>
    <t>Zakup został zrealizowany z środków bieżących.</t>
  </si>
  <si>
    <t>Zarządzeniem Nr 3600/2023 PMK z dnia 04.12.2023 r. wycofano zadanie z budżetu Miasta.</t>
  </si>
  <si>
    <t>Kontynuowano wykonanie robót budowlanych na podstawie umowy nr 606/ZIKiT/2017 z 24.05.2017 r. na kwotę 74 922 434 zł z późniejszymi aneksami (1-5) i terminem realizacji 01.12.2023 r.
W dniu 28.04.2023 r. zawarto umowę nr ZIM/02/2023/014 na świadczenie usługi Inżyniera Kontraktu w okresie od 01.05.2023 r. do 30.06.2024 r. W dniu 21.12.2023 r. zawarto aneks do umowy zmieniający postanowienia umowy oraz wynagrodzenie umowne.</t>
  </si>
  <si>
    <t>- sieć gazowa – 100%,
- sieć ciepłownicza – 100% (w tym wykonanie kanałów i komór –  100%),
- wodociąg i kanalizacja – 100%,
- sieć teletechniczna - 100%,</t>
  </si>
  <si>
    <t>Kontynuowano opracowanie dokumentacji projektowej na podstawie umowy z 25.09.2017 r. z późniejszymi aneksami.
Opracowanie w trakcie realizacji.  Z uwagi na skomplikowane prace projektowe przy koordynacji branż infrastruktury podziemnej wydłużył się okres wykonania opracowania.</t>
  </si>
  <si>
    <t>Kontynuowano umowę z 20.06.2022 r. na opracowanie wielowariantowej i wielobranżowej koncepcji.
15.11.2023 r. złożono wniosek o wydanie decyzji o ŚU.</t>
  </si>
  <si>
    <t>Kontynuowano umowę z 22.07.2021 r. na opracowanie dokumentacji projektowej z późniejszymi aneksami.
Uzyskano pozwolenie wodno - prawne.</t>
  </si>
  <si>
    <t>Zadanie zakończone.
05.06.2023 r. zawarto umowę na opracowanie dokumentacji projektowej z terminem realizacji 5 m-cy od dnia zawarcia umowy.
31.10.2023 r. uzyskano decyzję o PNB nr 60/6740.9/23. Decyzja stała się ostateczna z dniem 31.10.2023 r.</t>
  </si>
  <si>
    <t>25.09.2023 r. zawarto umowę na aktualizację dokumentacji projektowej z terminem realizacji 25.01.2024 r. 
Trwa opracowanie aktualizacji dokumentacji projektowej.
Dotychczas w ramach zadania:
- uzyskano zatwierdzenie MIR stałej organizacji ruchu,
- uzyskano opinię ZDMK oraz KMP do czasowej organizacji ruchu oraz wystąpiono do MIR o jej zatwierdzenie,
- złożono do ZDMK wniosek a aktualizację uzgodnienia tras sieci,
- złożono do uzgodnienia w ZDMK zaktualizowany projekt oświetlenia,
- złożono do uzgodnienia w TAURON zaktualizowany projekt elektryczny,
- złożono do TAURON wniosek o przygotowanie porozumienia dot. świadczenia usług w zakresie energii elektrycznej.</t>
  </si>
  <si>
    <t>Zadanie zakończone.
Zakończono rozliczenie finansowe umowy z 20.04.2022 r. na opracowanie dokumentacji projektowej. Zadanie będzie realizowane i finansowane w 2024 r. w ramach zadania ZZM/O1.57/22 Młynówka Królewska - najdłuższy park w Polsce! Nowy etap.</t>
  </si>
  <si>
    <t>Kontynuowano umowę z 21.05.2018 r. na  opracowanie dokumentacji projektowej wraz z późniejszymi aneksami i terminem realizacji 08.12.2023 r.
25.03.2022 r. uzyskana została decyzja o ZRID nr 10/6740.4/2022. Od decyzji wpłynęły odwołania do MUW.
22.12.2023 r. zostało zakończone postępowanie odwoławcze. Decyzja o ZRID została utrzymana w mocy.
W przygotowaniu kolejny aneks terminowy.</t>
  </si>
  <si>
    <t>Kontynuowano umowę nr z 21.08.2017 r. na opracowanie dokumentacji projektowej.
06.04.2023 r. wydana została decyzja o ZRID nr 13/6740.4/2023 z rygorem natychmiastowej wykonalności, od której wpłynęły odwołania. Trwa postępowanie odwoławcze, termin załatwienia sprawy zostały wyznaczony przez MUW na 31.01.2024 r.</t>
  </si>
  <si>
    <t>Kontynuowano umowę z 11.05.2022 r. na opracowanie dokumentacji projektowej wraz z późn. aneksami
25.04.2023 r. został złożony wniosek o przyjęcie zgłoszenia wykonania robót budowlanych/pozwolenia na budowę. Wydanie decyzji zostało wstrzymane do czasu wprowadzenia nowej działki z podziału.</t>
  </si>
  <si>
    <t>Zadanie zakończone.
Zakończono opracowanie dokumentacji projektowej na podstawie umowy z 01.06.2021 r. wraz z późn. aneksami i terminem realizacji 02.10.2023 r.
26.04.2023 r. uzyskano decyzję Nr 16/6740.4/2023 znak: AU-01-6.6740.4.30.2022.JZI o ZRID r. Decyzja stała się ostateczna z dniem 25.05.2023 r.</t>
  </si>
  <si>
    <t xml:space="preserve">Kontynuowano umowę z 24.06.2021 r. na opracowanie dokumentacji projektowej wraz z późn. aneksami i terminem realizacji 20.12.2023 r.
Z uwagi na długotrwałe pozyskiwanie branżowych uzgodnień i warunków technicznych w przygotowaniu aneks przedłużający terminy realizacji umowy tj. etap I do 07.04.2024 r. oraz etap II do 07.08.2024 r. </t>
  </si>
  <si>
    <t>11.08.2023 r. uzyskano zaświadczenie o braku podstaw do wniesienia sprzeciwu wobec zgłoszenia zamiaru wykonania robót budowlanych nr AU-01-7.6743.1539.2023.EFI.</t>
  </si>
  <si>
    <t>8.11.2023 r. uzyskano zaświadczenie o braku podstaw do wniesienia sprzeciwu wobec zgłoszenia zamiaru wykonania robót budowlanych nr AU-01-7.6743.1988.2023.EFI.
6.12.2023 r. uzyskano decyzję o PNB nr 103/6740.9/2023. Decyzja stała się ostateczna z dniem 8.12.2023 r.</t>
  </si>
  <si>
    <t>10.07.2023 r. zawarto umowę nr 402/U/ZDMK/2023 na opracowanie dokumentacji projektowej w ramach nadzoru autorskiego dla budowy opaski wraz z miejscami postojowymi w os. Centrum B.
Prace odebrano i rozliczono protokołem odbioru 
z 04.08.2023 r.</t>
  </si>
  <si>
    <t>Kontynuowano umowę z 26.11.2021 r. na opracowanie wielowariantowej i wielobranżowej koncepcji.
Trwa opracowanie koncepcji.</t>
  </si>
  <si>
    <t>Zadanie zakończone.
28.07.2023 r. zakończono rozliczenie finansowe umowy z 10.05.2022 r. na opracowanie koncepcji.</t>
  </si>
  <si>
    <t>Kontynuowano umowę z 11.06.2021 r. na opracowanie dokumentacji projektowej wraz z późniejszymi aneksami.
Trwa opracowanie dokumentacji projektowej.</t>
  </si>
  <si>
    <t>Kontynuowano umowę z 28.10.2022 r. na opracowanie dokumentacji projektowej z terminem realizacji 14 m-cy od dnia zawarcia umowy.
Trwa opracowanie dokumentacji projektowej.</t>
  </si>
  <si>
    <t>05.01.2023 r. zakończono opracowanie koncepcji na podstawie umowy z 20.07.2021 r.  
05.10.2023 r. zawarto umowę na opracowanie dokumentacji projektowej z terminem realizacji: etap I - 15 m-cy od daty zawarcia umowy, etap II -  18 m-cy od daty zawarcia umowy.
Rozpoczęto opracowanie dokumentacji projektowej.</t>
  </si>
  <si>
    <t xml:space="preserve">05.01.2023 r. zakończono opracowanie koncepcji na podstawie umowy z 20.07.2021 r. </t>
  </si>
  <si>
    <t>Kontynuowano umowę z 19.05.2021 r. na opracowanie koncepcji.</t>
  </si>
  <si>
    <t>Kontynuowano umowę z 07.12.2021 r. na opracowanie dokumentacji projektowej.
Upłynął termin przekazania kompletnej dokumentacji do Zamawiającego, wobec czego prowadzone jest postępowanie zmierzające do rozwiązania umowy z winy Wykonawcy.</t>
  </si>
  <si>
    <t>Kontynuowano umowę z.02.08.2021 r. na opracowanie dokumentacji projektowej i wykonanie robót budowlanych.
06.04.2023 r. umowa została rozwiązana za porozumieniem stron oraz rozliczona.</t>
  </si>
  <si>
    <t>Zadanie zakończone.
Zakończono opracowanie dokumentacji projektowej na podstawie umowy z 21.06.2022 r.
23.09.2023 r. uzyskano zaświadczenie o braku podstaw do wniesienia sprzeciwu wobec zgłoszenia zamiaru wykonania robót budowlanych nr AU-01-7.6743.2028.2022.EFI.</t>
  </si>
  <si>
    <t>Zadanie zakończone.
Zakończono opracowanie dokumentacji projektowej na podstawie umowy z 22.10.2020 r. 
07.02.2023 r. wydana została decyzja o PNB nr 156/6740.1/2023 znak AU-01-6.6740.1.1840.2022.ZZA. Decyzja stała się ostateczna z dniem 10.02.2023 r.</t>
  </si>
  <si>
    <t>Zadanie zakończone.
Zakończono opracowanie dokumentacji projektowej na podstawie umowy z 29.07.2022 r. wraz z późn. aneksami. 31.03.2023 r. uzyskano zaświadczenie o braku podstaw do wniesienia sprzeciwu, w drodze decyzji, wobec zgłoszenia zamiaru wykonania robót budowlanych nr AU-01-7.6743.307.2022.AMA.
Dokumentacja została odebrana i rozliczona protokołem z 17.04.2023 r.</t>
  </si>
  <si>
    <t>Zadanie zakończone.
Zakończono opracowanie dokumentacji projektowej na podstawie umowy z 08.07.2021 r. 
23.03.2023 r. uzyskano decyzję o PNB nr 158/6740.2/2023 z znak: AU-01-6.6740.2.779.2022.POL. Decyzja stała się ostateczna z dniem 24.03.2023 r.
Opracowanie zostało odebrane i rozliczone protokołem z 25.02.2023 r.</t>
  </si>
  <si>
    <t>Zadanie zakończone.
Zakończono opracowanie wielobranżowej koncepcji na podstawie umowy z 04.10.2022 r.
Opracowanie odebrano i rozliczono protokołem z 26.04.2023 r.</t>
  </si>
  <si>
    <t>Kontynuowano umowę z 07.07.2021 r. na opracowanie dokumentacji projektowej. wraz z późn. aneksami.
21.06.2023 r. wysłano do Wykonawcy oświadczenie o odstąpieniu od umowy z winy Wykonawcy.
27.06.2023 r. skutecznie odstąpiono od umowy z winy Wykonawcy.
25.08.2023 r. spisano protokół komisji odbioru prac, w którym stwierdzono, iż z uwagi na wykonany niewielki zakres prac odstępuje się od ich odbioru.</t>
  </si>
  <si>
    <t>Zadanie zakończone.
17.05.2023 r. zawarto umowę na wykonanie robot budowlanych z terminem realizacji 170 dni od zawarcia umowy.
W ramach umowy zmodernizowano oświetlenie uliczne na terenie dzielnicy I, II i III tj. zamontowano 69 szt. lamp.
Roboty odebrano i rozliczono protokołem z 29.09.2023 r.</t>
  </si>
  <si>
    <t>26.05.2023 r. zawarto umowę na opracowanie dokumentacji projektowej z terminem realizacji 17 miesięcy od daty zawarcia umowy.
Rozpoczęto opracowanie dokumentacji projektowej.</t>
  </si>
  <si>
    <t>Kontynuowano umowy z 2020 r. na opracowanie dokumentacji projektowych budowy/przebudowy chodników w następujących lokalizacjach:
- ul. Tyniecka od ul. Dąbrowa do ul. Nowej Kolnej – trwa opracowanie dokumentacji projektowej;
- ul. Powstańców po północnej stronie - dokumentacja opracowana, uzyskano decyzję o ZRID nr 25/6740.4.2023 z dnia 15.06.2023 r.;
- ul. Żelazowskiego (wschodnia strona od przystanku ul. Szczegów do ul. Baryckiej) – trwa opracowanie dokumentacji projektowej;</t>
  </si>
  <si>
    <t>Uzyskano zaświadczenia o braku podstaw do wniesienia sprzeciwu, w drodze decyzji, wobec zgłoszenia zamiaru wykonania robót budowlanych dla przebudowy chodników w następujących lokalizacjach;
- ul. Poległych w Krzesławicach – znak: AU-01-7.6743.324.2023. EFI z dnia 24.02.2023 r.;
- os. Centrum A – znak: AU-01-7.6743.969.2023. EFI z dnia 18.05.2023 r.;
- ul. Bałuckiego – znak: AU-01-7.6743.816.2023. EFI z dnia 25.04.2023 r.;</t>
  </si>
  <si>
    <t>11.10.2023 r. zawarto umowę na opracowanie dokumentacji projektowej z terminem realizacji 13 miesięcy od dnia zawarcia umowy.
Rozpoczęto opracowanie dokumentacji projektowej.</t>
  </si>
  <si>
    <t>Zadanie zakończone.
Zakończono opracowanie dokumentacji projektowej i wykonanie robót budowlanych na podstawie umowy z 22.10.2020 r.
28.02.2023 r.  uzyskano decyzję o PNB.
W ramach umowy wybudowano chodnik o długości ok. 400 m wraz z odwodnieniem, oświetleniem i przebudową kolidującej infrastruktury technicznej .
Roboty odebrano i rozliczono protokołem z 26.10.2023 r.</t>
  </si>
  <si>
    <t>Zadanie zakończone.
Zakończono opracowanie dokumentacji projektowej na podstawie umowy z 21.07.2021 r.
06.02.2023 r. uzyskano zaświadczenie o braku podstaw do wniesienia sprzeciwu wobec zgłoszenia zamiaru wykonania robót budowlanych.</t>
  </si>
  <si>
    <t>Opracowano koncepcję niezbędną do opracowania dokumentacji projektowej.</t>
  </si>
  <si>
    <t>Zadanie zakończone.
Zakończono dofinansowanie inwestycji na podstawie umowy z 17.04.2020 r. zawartej z PKP PLK S.A. 
Wybudowano kładkę pieszo - rowerową Grzegórzki – Zabłocie o  łącznej długości ok. 660 m od ul. Przemyskiej do stacji kolejowej Kraków Zabłocie oraz szerokości ok. 9 m.</t>
  </si>
  <si>
    <t>Kontynuowano umowy z .2021 r. wraz z późn. aneksami na opracowanie dokumentacji projektowej dla budowy ścieżek rowerowych tj.:
*wzdłuż południowej strony al. Pokoju,
* wzdłuż ul. Nawojki,
* wzdłuż ul. Jancarza,
* po południowej stronie ul. Brożka.</t>
  </si>
  <si>
    <t>Zadanie zakończone.
03.01.2023 r. rozliczono umowę z 07.05 2021 r. na opracowanie dokumentacji projektowej.</t>
  </si>
  <si>
    <t>Kontynuowano umowę z 17.11.2022 r. na opracowanie dokumentacji projektowej.</t>
  </si>
  <si>
    <t>Kontynuowano umowę z 17.08.2021 r. na opracowanie dokumentacji projektowej.</t>
  </si>
  <si>
    <t>Kontynuowano umowę z  23.02.2021 r. na opracowanie dokumentacji projektowej.
W 2022 r. uzyskano decyzję o ZRID  nr 31/6740.4/2022, od której zostały złożone odwołania do MUW. Trwa postępowanie odwoławcze.</t>
  </si>
  <si>
    <t>Kontynuowano umowę z 20.05.2021 r. na opracowanie dokumentacji projektowej.</t>
  </si>
  <si>
    <t>Kontynuowano umowę z 14.07.2021 r. na opracowanie dokumentacji projektowej wraz z późn. aneksami.
Trwa opracowanie dokumentacji projektowej.</t>
  </si>
  <si>
    <t>Zakończono opracowanie dokumentacji projektowej na podstawie umowy z 27.04.2021 r.
14.08.2023 r. uzyskano decyzję o PNB. Decyzja stała się ostateczna z dniem 05.09.2023 r.</t>
  </si>
  <si>
    <t>Kontynuowano umowę z 10.06.2021 r. na opracowanie dokumentacji projektowej wraz z późn. aneksami.
Trwa opracowanie dokumentacji projektowej.</t>
  </si>
  <si>
    <t>Rozliczono umowę na z 04.05.2022 r. na opracowanie wariantowej koncepcji.</t>
  </si>
  <si>
    <t>20.07.2023 r. unieważniono zamówienie publiczne na opracowanie dokumentacji projektowej ponieważ w wyznaczonym terminie nie wpłynęła żadna oferta.</t>
  </si>
  <si>
    <t>Zakończono zadanie.
Zamontowano 2 tablice elektroniczne 5-wierszowe z rozkładem jazdy na Rondzie Grunwaldzkim.</t>
  </si>
  <si>
    <t>Kontynuowano uzgodnienie wielowariantowej koncepcji przez konserwatora zabytków.</t>
  </si>
  <si>
    <t>Zadanie zakończone.
Doświetlono wskazane przejścia dla pieszych przy ul. Łużyckiej.
Zamontowano 4 słupy oświetleniowe wraz z okablowaniem i oprawą świetlną.</t>
  </si>
  <si>
    <t>Rozpoczęto opracowanie dokumentacji projektowej.</t>
  </si>
  <si>
    <t>Zadanie zakończone.
Doświetlono przejścia dla pieszych we wskazanych lokalizacjach.
* ul. Medweckiego  zamontowano 3 słupy oświetleniowe wraz z okablowaniem i oprawą świetlną,
* ul. Marii Dąbrowskiej zamontowano 2 słupy oświetleniowe wraz z okablowaniem i oprawą świetlną.</t>
  </si>
  <si>
    <t>6.09.2023 r. uzyskano zaświadczenie o braku podstaw do sprzeciwu wobec zgłoszenia zamiaru wykonania robót budowlanych nr AU-01-7.6743.1758.2023.EFI.</t>
  </si>
  <si>
    <t>Uzyskano ostateczną decyzję o PNB nr 92/6740.9/2023 z 27.11.2023 r. która stała się  ostateczna z dniem 12.12.2023 r.</t>
  </si>
  <si>
    <t>Uzyskano ostateczną decyzję o PNB nr 733/6740.1/2023 z 22.06.2023 r. która stała się ostateczna z dniem 23.06.2023 r.</t>
  </si>
  <si>
    <t>Zadanie zakończone.
15.11.2023 r. zawarto porozumienie  z PKP PLK dotyczące kosztów związanych z wykonaniem sygnalizacji świetlnej w obrębie ul. Grzegórzeckiej  i ul. Blich.
Porozumienie zostało rozliczone protokołem z dnia 
27.12.2023 r.</t>
  </si>
  <si>
    <t xml:space="preserve">Zakupiono:
-  oprogramowanie na potrzeby rozwoju systemu TTSS,
-  oprogramowanie do przetwarzania danych pochodzących z kamer LPR,
-  2 szafy do ładowania baterii Freebike wraz z akcesoriami,
-  wyposażenie Punktów Sprzedaży Biletów,
-  samochód dostawczy na potrzeby realizacji zadań ZTP,
-  infrastrukturę sieciową na potrzeby ZTP,
-  licencję oprogramowania do prognozowania ruchu i modelowania podróży. </t>
  </si>
  <si>
    <t>Opracowano dokumentację projektową na realizację modernizacji cmentarza, wykonano roboty budowlane umożliwiające dostęp do budynku kaplicy. Trwają konsultacje pomiędzy Projektantem, ZCK oraz Biurem Miejskiego Konserwatora Zabytków dotyczące przygotowania wniosku o wydanie decyzji o PNB.</t>
  </si>
  <si>
    <t>Kontynuowano roboty budowlane. Wykonano przyłącze elektryczne oraz roboty budowlane związane z podłączeniem.</t>
  </si>
  <si>
    <t>Zadanie zakończone.
Opracowano koncepcję zagospodarowania terenu cmentarza w Prokocimiu. 
Uzyskano ostateczną decyzję o PNB.</t>
  </si>
  <si>
    <t xml:space="preserve">Zadania zakończone.
Wycięto drzewa kolidujące z inwestycją. </t>
  </si>
  <si>
    <t>Zarządzeniem Nr 1928/2023 PMK z dnia 17.07.2023 r. wycofano zadanie z budżetu Miasta.</t>
  </si>
  <si>
    <t>Zarządzeniem Nr 917/2023 PMK z dnia 11.04.2023 r. wycofano zadanie z budżetu Miasta.</t>
  </si>
  <si>
    <t>Zadanie zakończone.
Zamontowano figurki smoków:
- Smok z mapą w Parku Krakowskim, 
- Smok z latawcem w Parku dr H. Jordana, 
- Smok Malarz na Placu T. Axentowicza.</t>
  </si>
  <si>
    <t>Zamontowano figurkę Smoka Wodnego na Placu Na Groblach.</t>
  </si>
  <si>
    <t>Opracowano dokumentację projektową na montaż figurek smoków.</t>
  </si>
  <si>
    <t xml:space="preserve">Zamontowano figurkę Smoka Filmowca przy al. Z. Krasińskiego. </t>
  </si>
  <si>
    <t xml:space="preserve">Zadanie zakończone.
Utworzono stronę internetową poświęconą polityce zrównoważonej turystyki. </t>
  </si>
  <si>
    <t>Opracowano modele gipsowe figurek smoków, wykonano czynności przygotowawcze, w tym dostosowanie rysunków 2D do modeli 3D, wykonano modele gipsowych figur.</t>
  </si>
  <si>
    <t xml:space="preserve">Zadanie zakończone.
26.09.2023 r. uzyskano zaświadczenie nr AU-01-7.6743.1432.2023.SST o braku podstaw do wniesienia sprzeciwu wobec zgłoszenia zamiaru wykonania robót budowlanych dotyczących wykonania obiektów małej architektury. </t>
  </si>
  <si>
    <t xml:space="preserve">3.10.2023 r. uzyskano zaświadczenie nr AU-01-7.6743.1479.2023.PZI o braku podstaw do wniesienia sprzeciwu wobec zgłoszenia zamiaru wykonania robót budowlanych dotyczących wykonania obiektów małej architektury. </t>
  </si>
  <si>
    <t>Zadanie zakończone.
Wypłacono dofinansowania dla 12 beneficjentów.</t>
  </si>
  <si>
    <t xml:space="preserve">Zadanie zakończone.
10.08.2023 r. uzyskano zaświadczenie nr AU-01-7.6743.1434.2023.SST o braku podstaw do wniesienia sprzeciwu wobec zgłoszenia zamiaru wykonania robót budowlanych dotyczących wykonania obiektów małej architektury. </t>
  </si>
  <si>
    <t xml:space="preserve">Zadanie zakończone.
15.12.2023 r. odebrano dokumentację projektową. </t>
  </si>
  <si>
    <t>Wykonano i dostarczono mapy do celów projektowych opracowano dokumentację projektową branży architektoniczno-drogowej oraz część dokumentacji elektryczno-konstrukcyjnej.</t>
  </si>
  <si>
    <t>Kontynuowano umowę dotyczącą modernizacji Plant Krakowskich z 17.10.2022 r. W dniu 13.12.2023 r. zawarto porozumienie dotyczące zmiany terminu realizacji na 30.05.2024 r.
16.03.2023 r. zawarto umowę na opracowanie dokumentacji projektowej dla przebudowy placu przed budynkiem Collegium Novum przy ul. Gołębiej 24 z terminem realizacji 31.10.2023 r. Dokonano częściowego odbioru prac.
11.12.2023 r. zawarto aneks do ww. umowy zmieniający jej termin realizacji 28.06.2024 r.</t>
  </si>
  <si>
    <t>Kontynuowano 30 umów z 2022 r. dla których przeprowadzono 23 rozliczenia finansowe. 7 beneficjentów wycofało się z udziału w Programie.
W 2023 r. nie zawarto nowych umów. Rozpatrzono 57 wniosków w tym: 27 wniosków zostało ocenionych negatywnie, dla 22 wniosków wystosowano wezwanie o uzupełnienie, 8 beneficjentów zrezygnowało z udziału w Programie.</t>
  </si>
  <si>
    <t>Zadanie zakończone.
Zakupiono i zamontowano stację ładowania pojazdów elektrycznych przy Al. Powstania Warszawskiego 10.</t>
  </si>
  <si>
    <t>Zarządzeniem Nr 1781/2023 PMK z 29.06.2023 r. wycofano zadanie z budżetu Miasta.</t>
  </si>
  <si>
    <t>Zarządzeniem Nr 2570/2023 PMK z 8.09.2023 r. wycofano zadanie z budżetu Miasta.</t>
  </si>
  <si>
    <t>Zarządzeniem Nr 632/2023 PMK z 13.03.2023 r. wycofano zadanie z budżetu Miasta.</t>
  </si>
  <si>
    <t>Zarządzeniem Nr 2405/2023 PMK z 28.08.2023 r. wycofano zadanie z budżetu Miasta.</t>
  </si>
  <si>
    <t>Zarządzeniem Nr 1477/2023 PMK z 31.05.2023 r. wycofano zadanie z budżetu Miasta.</t>
  </si>
  <si>
    <t>Zarządzeniem Nr 1888/2023 PMK z 12.07.2023 r. wycofano zadanie z budżetu Miasta.</t>
  </si>
  <si>
    <t xml:space="preserve">Zadanie zakończone.
26.06.2023 r. uzyskano zaświadczenie nr AU-01-7.6743.1122.2023.ANO o braku podstaw do wniesienia sprzeciwu wobec zgłoszenia zamiaru wykonania robót budowlanych dotyczących wykonania obiektów małej architektury. </t>
  </si>
  <si>
    <t xml:space="preserve">Zadanie zakończone.
3.11.2023 r. uzyskano zaświadczenie nr  AU-01-7.6743.1963.2023.API o braku podstaw do wniesienia sprzeciwu wobec zgłoszenia zamiaru wykonania robót budowlanych dotyczących wykonania obiektów małej architektury. </t>
  </si>
  <si>
    <t>Zarządzeniem Nr 1132/2023 PMK z 28.04.2023 r. wycofano zadanie z budżetu Miasta.</t>
  </si>
  <si>
    <t xml:space="preserve">Zadanie zakończone.
6.11.2023 r. uzyskano zaświadczenie nr AU-01-7.6743.1934.2023.AMA o braku podstaw do wniesienia sprzeciwu wobec zgłoszenia zamiaru wykonania robót budowlanych dotyczących wykonania obiektów małej architektury. </t>
  </si>
  <si>
    <t>Wykonano rozbiórkę dwóch budynków magazynowych.</t>
  </si>
  <si>
    <t>Zarządzeniem Nr 917/2023 PMK z 11.04.2023 r. wycofano zadanie z budżetu Miasta.</t>
  </si>
  <si>
    <t>Zaktualizowano dokumentację projektową dla budowy tężni solankowej przy ul. Padniewskiego.</t>
  </si>
  <si>
    <t xml:space="preserve">05.12.2023 r. uzyskano ostateczną decyzję o PNB dla przebudowy alejek. 
04.07.2023 r. uzyskano zaświadczenie o braku podstaw do wniesienia sprzeciwu wobec zgłoszenia zamiaru wykonania robót budowlanych polegających na budowie obiektów małej architektury.
Wykonano prace przygotowawcze, rozbiórkowe, demontaż starych urządzeń zabawowych, ogrodzenie placu budowy oraz roboty ziemne. </t>
  </si>
  <si>
    <t>Zadanie zakończone.
Zrewitalizowano teren zielony przy ul. Pańskiej. Wykonano palisadę w ramach obrzegowania fragmentu nawierzchni od ul. Siemomysława.</t>
  </si>
  <si>
    <t xml:space="preserve">Wykonano:
-  nawierzchnię z płyt betonowych - 52 m2,  
-  nawierzchnię betonową - 35 m2, 
-  nawierzchnię drewnianą  - 36m2.
Zamontowano wspinaczko - zjeżdżalnię. </t>
  </si>
  <si>
    <t xml:space="preserve">Zakupiono fontannę wraz z niezbędnymi elementami wyposażenia oraz materiały do położenia nawierzchni brukowej. </t>
  </si>
  <si>
    <t>Na terenie placu zabaw przy ul. Kantorowickiej zamontowano zestaw zabawowy, urządzenia zabawowe oraz elementy małej architektury. Wykonano nawierzchnię z kostki betonowej, nawierzchnię bezpieczną piaskową, nawierzchnię piaskową, nawierzchnię bezpieczną z drewnianych zrębków.</t>
  </si>
  <si>
    <t>Rozpoczęto opracowanie dokumentacji projektowej zagospodarowania przestrzeni w oparciu o rozwiązania bazujące na naturze. Dokonano odbioru I części prac dotyczących następujących lokalizacji: Skrzyżowanie Witosa i Gołaśka, Plac betonowy Ehenberga/Chełmońskiego, Planty Dębnickie - ul. Monte Cassino.</t>
  </si>
  <si>
    <t>Przygotowano teren pod budowę (rozbiórki, demontaże, wywóz gruzu, zabezpieczenie budowy). 
Wykonano chodniki z betonu - 240 m2, nawierzchnie chodników integracyjnych - 28 m2, przepust i umocnienie koryta oraz trawniki - 585 m2. Przebudowano infrastrukturę niskoprądową, ułożono rury osłonowe.</t>
  </si>
  <si>
    <t>Zadanie zakończone.
Opracowano książki obiektów budowlanych wraz z wykonaniem okresowej kontroli stanu technicznego obiektów dla wyznaczonych stanowisk pali cumowniczych wzdłuż Bulwarów Wiślanych.</t>
  </si>
  <si>
    <t xml:space="preserve">Wykonano kompletne projekty wykonawcze dla budynków przy ul. Za Torem. </t>
  </si>
  <si>
    <t>Rozpatrzono pozytywnie 175 wniosków o przyznanie dotacji.
Zawarto 165 umów z beneficjentami. Przeprowadzono 165 rozliczeń finansowych.</t>
  </si>
  <si>
    <t xml:space="preserve">Zadanie zakończone.
Wykonano przekładkę sieci SN od ul. Dolnych Młynów, prace w zakresie rozbiórek (rozbiórka fragmentu muru od ul. Karmelickiej i ul. Dolnych Młynów), prace w zakresie branży drogowej (regulacja i uzupełnienie chodnika od ul. Karmelickiej i ul. Dolnych Młynów), prace w zakresie stałej organizacji ruchu od ul. Dolnych Młynów, prace w branży sanitarnej (regulacja studni, przebudowa doprowadzenia wody, wykonanie odwodnienia liniowego), prace związane ze zbiornikiem wodnym (burty granitowe). Zamontowano elementy małej architektury. Zapewniono nadzór archeologiczny przez cały okres trwania inwestycji wraz z uzyskaniem stosownego pozwolenia konserwatorskiego. 
Przeprowadzono konkurs na pomnik Orląt Lwowskich. </t>
  </si>
  <si>
    <t>Wykonano projekt wykonawczy podestu, projekt budowlany i wykonawczy branży drogowej wraz z uzgodnieniami, projekt budowlany i wykonawczy branży elektrycznej (oświetlenie + monitoring) wraz z uzgodnieniami na Bulwarze Kurlandzkim. Złożono wniosek o wydanie pozwolenia wodnoprawnego do Państwowego Gospodarstwa Wodnego Wody Polskie.</t>
  </si>
  <si>
    <t xml:space="preserve">Zadanie zakończone.
Zagospodarowano 9 753 m2 terenów zielonych. Przebudowano 1 952 m2 nawierzchni brukowej. Utworzono 64,5 m2 nowej nawierzchni żwirowej. Zamontowano elementy małej architektury. Wykonano nasadzenia zieleni.	 </t>
  </si>
  <si>
    <t>Zagospodarowano 117 833 m2.  
Zamontowano 18 koszy, 37 ławek, 29 elementów zabawowych, 3 hotele dla owadów, 17 tablic, 4 elementów fitness, 4 stojaki na rowery, 59 innych elementów małej architektury. 
Położono 809 m2 nowej nawierzchni brukowej, 2 747 m2 nowej nawierzchni żwirowej, 129 m2 nowej nawierzchni bezpiecznej, 293 nowej nawierzchni terawaty, 343 m2 nowej nawierzchni ze zrębków oraz 322,56 mb ogrodzenia. Wybudowano 2 pomosty pływające, 1 pomost stały, 46 mb kładek stalowych, 1 mostek stalowy. Zasadzono drzewa, krzewy, byliny, rośliny okrywowe, pnącza oraz rośliny cebulowe. Założono 80 m2 trawnika.</t>
  </si>
  <si>
    <t>5.07.2023 r. zawarto umowę dotyczącą przyłączenia do sieci energetycznej oświetlenia przy ul. Prądnickiej. Umowa będzie kontynuowana w 2024 r.</t>
  </si>
  <si>
    <t>Rozpoczęto badania w zakresie analizy energetycznej budynku oraz analizy środowiskowej.</t>
  </si>
  <si>
    <t>Uchwałą Nr CXXV/3408/2023 Rady Miasta Krakowa z 20.12.2023 r. wycofano zadanie z budżetu Miasta.</t>
  </si>
  <si>
    <t>Zadanie zakończone.
20.06.2023 r. uzyskano zaświadczenie nr  AU-01-7.6743.1121.2023.ANO o braku podstaw do wniesienia sprzeciwu wobec zgłoszenia zamiaru wykonania robót budowlanych dotyczących wykonania obiektów małej architektury.</t>
  </si>
  <si>
    <t xml:space="preserve">Zadanie zakończone.
Wykonano plac zabaw dla psów o pow. 800 m2. </t>
  </si>
  <si>
    <t>Przygotowano materiały do ogłoszenia zamówienia na wykonanie koncepcji.</t>
  </si>
  <si>
    <t xml:space="preserve">Zadanie zakończone.
Zmodernizowano teren zielony o pow. 3 527 m2. Wybudowano podest drewniany i schody terenowe. Wykonano nawierzchnię brukową - 597 m2, nawierzchnię betonową - 216 m2 oraz ogrodzenie. Zamontowano leżaki, głazy ozdobne, stojaki na rowery, lampy oraz elementy małej architektury. Wykonano nasadzenia zieleni. </t>
  </si>
  <si>
    <t>Rozpoczęto badania przyrodnicze. Trwają badania środowiska przyrodniczego.
Zadanie współfinansowane z zadaniem inwestycyjnym nr ZZM/O1.307/23.</t>
  </si>
  <si>
    <t>Opracowano dokumentację projektową. Złożono wniosek o wydanie decyzji o PNB.</t>
  </si>
  <si>
    <t xml:space="preserve">Zadanie zakończone.
Uzyskano niezbędne decyzje administracyjne. 
Wykonano chodniki:
- ul Sempperitowców - 74 m2,
- ul. Rogozińskiego - 145 m2. </t>
  </si>
  <si>
    <t xml:space="preserve">Zadanie zakończone.
Zamontowano 76 ławek i 8 koszy na odpady. </t>
  </si>
  <si>
    <t>20.10.2023 r. uzyskano zaświadczenie nr o braku podstaw do wniesienia sprzeciwu wobec zgłoszenia zamiaru wykonania robót budowlanych</t>
  </si>
  <si>
    <t xml:space="preserve">11.10.2023 r. uzyskano zaświadczenie o braku podstaw do wniesienia sprzeciwu wobec zgłoszenia zamiaru wykonania robót budowlanych polegających na przebudowie drogi - ul. Owsianej. </t>
  </si>
  <si>
    <t xml:space="preserve">Zadanie zakończone.
Zmodernizowano plac zabaw o pow. 2 346 m2. 
Wykonano alejki o nawierzchni mineralnej - 91,5 m2, nawierzchnię bezpieczną piaskową - 268,8 m2, tunel wiklinowy, nasadzenia zielni. Zamontowano urządzenia zabawowe i elementy małej architektury. </t>
  </si>
  <si>
    <t xml:space="preserve">09.10.2023 r. uzyskano ostateczną decyzję o PNB dla budowy poidła w Parku Białoprądnickim.
Wykonano pitnik wraz z nawierzchnią z kostki brukowej w Parku Krowoderskim. </t>
  </si>
  <si>
    <t>Zadanie zakończone.
Zakupiono i zamontowano kaczkomat w Parku Kościuszki.</t>
  </si>
  <si>
    <t>01.09.2023 r. uzyskano zaświadczenie o braku podstaw do wniesienia sprzeciwu wobec zgłoszenia zamiaru wykonania robót budowlanych.</t>
  </si>
  <si>
    <t xml:space="preserve">Zadanie zakończone.
Zakupiono i zamontowano 7 kompletów koszy do segregacji odpadów na terenie Dzielnicy V. </t>
  </si>
  <si>
    <t xml:space="preserve">Zadanie zakończone.
Zagospodarowano teren zielony o pow. 376 m2. Wykonano boisko trawiaste - 273 m2. Zamontowano bramki do piłki nożnej i zestaw do siatkówki. </t>
  </si>
  <si>
    <t xml:space="preserve">Opracowano projekt budowlany i zagospodarowania terenu, projekty techniczne dla każdej z branż oddzielnie z niezbędnymi uzgodnieniami.
Zakupiono urządzenia fitness, hamaki, leżaki i elementy małej architektury. </t>
  </si>
  <si>
    <t>10.05.2023 r. uzyskano zaświadczenie o braku podstaw do wniesienia sprzeciwu wobec zgłoszenia zamiaru wykonania robót budowlanych.</t>
  </si>
  <si>
    <t xml:space="preserve">Wykonano projekty budowalne, projekt zieleni, przedmiary, dokumentację geotechniczną, wizualizację oraz przygotowano wnioski o wydanie decyzji administracyjnych. </t>
  </si>
  <si>
    <t xml:space="preserve">25.10.2023 r. uzyskano ostateczną decyzję o PNB. </t>
  </si>
  <si>
    <t xml:space="preserve">Zadanie zakończone.
Wykonano alejki o nawierzchni bitumicznej i żwirowej - 645 m2 oraz nasadzenia zieleni. </t>
  </si>
  <si>
    <t>Rozpoczęto badania przyrodnicze. Trwają badania środowiska przyrodniczego.
Zadanie współfinansowane z zadaniem inwestycyjnym nr ZZM/O1.283/23.</t>
  </si>
  <si>
    <t>Zadanie zakończone.
Zamontowano karuzelę - linarium obrotowe oraz wykonano nawierzchnię bezpieczną - 48 m2.</t>
  </si>
  <si>
    <t xml:space="preserve">Zamontowano 2 piaskownice oraz wykonano nawierzchnię z drewna - 38 m2. </t>
  </si>
  <si>
    <t xml:space="preserve">Opracowano dokumentację projektową. Inwestycja nie wymaga decyzji o PNB ani zgłoszenia wykonania robót budowlanych. </t>
  </si>
  <si>
    <t xml:space="preserve">Odbudowano dawny spichlerz, wykonano nawierzchnie z kostki kamiennej - 129 m2, nawierzchnie z trawy - 453 m2, nawierzchnie tłuczeniową - 401 m2.  Wykonano oświetlenie Parku i budynku oraz wykonano nasadzenia zieleni. 
Przy ul. Mochnackiego/ Estońskiej wykonano palisadę z baierką w obrębie skarpy. </t>
  </si>
  <si>
    <t xml:space="preserve">Zadanie zakończone.
Zakupiono i zamontowano 17 ławek z oparciem oraz 4 kosze na odpady. </t>
  </si>
  <si>
    <t xml:space="preserve">Zadanie zakończone.
Dokonano wycinki drzew w Parku Aleksandry oraz zakupiono kruszywo, płyty kamienne i toaletę.  </t>
  </si>
  <si>
    <t xml:space="preserve">Rozpoczęto opracowanie dokumentacji projektowej. </t>
  </si>
  <si>
    <t>Zadanie zakończone.
Zmodernizowano teren zielony o pow. 3 527 m2. Wybudowano podest drewniany i schody terenowe. Wykonano nawierzchnie brukowe i betonowe oraz ogrodzenie. Zamontowano elementy małej archiitektury. Wykonano nasadzenia zieleni. 
Zadanie współfinansowane z zadaniem inwestycyjnym nr ZZM/O1.282/23.</t>
  </si>
  <si>
    <t>29.11.2023 r. uzyskano ostateczną decyzję o PNB. 
01.12.2023 r. uzyskano zaświadczenie o braku podstaw do wniesienia sprzeciwu wobec zgłoszenia zamiaru wykonania robót budowlanych.</t>
  </si>
  <si>
    <t xml:space="preserve">19.12.2023 r. uzyskano ostateczną decyzję o PNB. </t>
  </si>
  <si>
    <t>12.10.2023 r. uzyskano zaświadczenie o braku podstaw do wniesienia sprzeciwu wobec zgłoszenia zamiaru wykonania robót budowlanych.</t>
  </si>
  <si>
    <t xml:space="preserve">Zakupiono materiały do położenia nawierzchni brukowej. </t>
  </si>
  <si>
    <t>18.07.2023 r. uzyskano zaświadczenie o braku podstaw do wniesienia sprzeciwu wobec zgłoszenia zamiaru wykonania robót budowlanych.</t>
  </si>
  <si>
    <t>Zadanie zakończone.
Przy ul. Siejówka wykonano nawierzchnię asfaltową - 641 m2, nawierzchnię z kostki betonowej - 79 m2. Naklejono naklejki asfaltowe.</t>
  </si>
  <si>
    <t>21.09.2023 r. uzyskano zaświadczenie o braku podstaw do wniesienia sprzeciwu wobec zgłoszenia zamiaru wykonania robót budowlanych.</t>
  </si>
  <si>
    <t>Zadanie zakończone.
Zagospodarowano teren o pow. 55,6 m2. Wykonano czytelnię ogrodową, zamontowano stół piknikowy, ławki i tablicę informacyjną.</t>
  </si>
  <si>
    <t>Zadanie zakończone.
Przy ul. Komuny Paryskiej wykonano nawierzchnię asfaltową boiska - 220 m2. Zamontowano kosz do koszykówki i piłkochwyty. 
Zadanie współfinansowane z zadaniem inwestycyjnym Dzielnicy X nr ZZM/DIR/O-X-1/23.</t>
  </si>
  <si>
    <t xml:space="preserve">Rozpoczęto roboty budowlane. </t>
  </si>
  <si>
    <t>21.04.2023 r. uzyskano zaświadczenie o braku podstaw do wniesienia sprzeciwu wobec zgłoszenia zamiaru wykonania robót budowlanych.</t>
  </si>
  <si>
    <t>Zadanie zakończone.
Wykonano alejki betonowe o pow. 130 m2.</t>
  </si>
  <si>
    <t>Zadanie zakończone.
Zakupiono dobiorniki GNSS.</t>
  </si>
  <si>
    <t>Zadanie zakończone.
Wykonano opaskę na rzece Serafie - obustronny mur z grodzic winylowych.</t>
  </si>
  <si>
    <t>Opracowano dokumentację projektową. 
20.11.2023 r. uzyskano zaświadczenie o braku podstaw do wniesienia sprzeciwu wobec zgłoszenia zamiaru wykonania robót budowlanych nr W.01-II-7843.1.124.2023.MB.</t>
  </si>
  <si>
    <t>Zarządzeniem Nr 1928/2023 PMK z 17.07.2023 r. wycofano zadanie z budżetu Miasta .</t>
  </si>
  <si>
    <t xml:space="preserve">Uzyskano decyzję o PNB nr 398/6740.2/2023 z 7.05.2023 r. która stała się ostateczna z dniem 6.09.2023 r.,
Zakończono opracowanie dokumentacji projektowej umowy z 28.05.2023 r. z późniejszymi aneksami - protokół odbioru z 5.12.2023 r.  </t>
  </si>
  <si>
    <t>Zarządzeniem Nr 3288/2023 PMK z 8.11.2023 r. wycofano zadanie z budżetu Miasta.</t>
  </si>
  <si>
    <t>Kontynuowano umowę z 16.10.2023 r. na opracowanie dokumentacji projektowej z terminem realizacji 11.12.2024 r.</t>
  </si>
  <si>
    <t>Uzyskano decyzję nr 9/2023 na wyłączenie z produkcji rolnej gruntu.</t>
  </si>
  <si>
    <t>Zadanie zakończone.
Zakupiono koparkę kołową wielozadaniową dla potrzeb gminnego magazynu przeciwpowodziowego (ul. Władysława Siwka).</t>
  </si>
  <si>
    <t>Zadanie zakończone.
Zakupiono pierwsze wyposażenie do nowej siedziby poradni na os. Willowym 35.</t>
  </si>
  <si>
    <t>Zadanie zakończone.
Samorządowe Przedszkole nr 20, ul.Ułanów 38
Wykonano termomodernizację budynku, w tym m.in.: wymianę okien w salach i w piwnicy, wymianę drzwi, ocieplenie stropodachu granulatem z wełny ~ 418 m2, ocieplenie ścian ~ 550 m2, ocieplenie ścian piwnic styropianem do kontaktu z gruntem ~ 8,5 m2, ocieplenie ściany pianka fenolową ~ 78 m2, wymianę instalacji centralnego ogrzewania.
Samorządowe Przedszkole nr 79, ul. Widok 23.
Wykonano termomodernizację budynku, w tym m.in.: ocieplenie ścian ~ 625 m2, docieplenie stropodachów ~ 420 m2, wymianę okien, wymianę instalacji centralnego ogrzewania.</t>
  </si>
  <si>
    <t>Zadanie zakończone.
Uruchomiono sieć Wi-Fi w obrębie budynku szkoły, w tym m.in. poprowadzono 600 mb kabla UTP, zamontowano 280 szt. koryt kablowych, zainstalowano 9 szt. zasilaczy oraz urządzeń access point.</t>
  </si>
  <si>
    <t>Zadanie zakończone.
Opracowano dokumentację projektową. 5.12.2023 r. uzyskano ostateczną decyzję o PNB dla wymiany instalacji elektrycznej.</t>
  </si>
  <si>
    <t>Zadanie zakończone.
Opracowano dokumentację projektową adaptacji lokalu po mieszkaniu służbowym na cele dydaktyczne (pracownie komputerowe oraz węzeł sanitarny), w tym: projekt architektoniczno-budowlany, specyfikację techniczną, projekt BIOZ, przedmiar robót oraz kosztorys inwestorski.</t>
  </si>
  <si>
    <t>Zadanie zakończone.
Zakupiono i zamontowano kocioł gazowy warzelny.</t>
  </si>
  <si>
    <t>Zadanie zakończone.
Zakupiono i zamontowano bezpieczną nawierzchnię o powierzchni 70 m2 oraz zestaw urządzeń zabawowych na placu zabaw.</t>
  </si>
  <si>
    <t>Zadanie zakończone.
Opracowano koncepcję dla budowy oddziałów Szkoły Podstawowej 14, ul. Bartla 29.</t>
  </si>
  <si>
    <t>Zadanie zakończone.
Opracowano koncepcję i PFU na potrzeby budowy nowego budynku przedszkola.</t>
  </si>
  <si>
    <t>Zadanie zakończone.
Zakupiono i zamontowano urządzenie zabawowe na placu zabaw.</t>
  </si>
  <si>
    <t>Zadanie zakończone.
Zakupiono i zamontowano wiatę rowerową.</t>
  </si>
  <si>
    <t>Zadanie zakończone.
Zakupiono i zamontowano zestaw szlabanowy wraz z zestawem domofonowym na wjeździe do szkoły.</t>
  </si>
  <si>
    <t>Zadanie zakończone.
Wykonano instalację wewnętrzną ciepłej wody użytkowej, w tym m.in. zamontowano rurociągi wodne (300mb), armaturę (80 szt.) oraz zbiornik ciepłej wody użytkowej o pojemności 500 l.</t>
  </si>
  <si>
    <t>Zadanie zakończone.
Utworzono dodatkowe pomieszczenia dydaktyczne na korytarzach szkoły poprzez montaż konstrukcji aluminiowo-szklanych.</t>
  </si>
  <si>
    <t>Zadanie zakończone.
Zakupiono i zamontowano klimatyzatory w salach dydaktycznych (łącznie 3 jednostki wewnętrzne i 3 jednostki zewnętrzne).</t>
  </si>
  <si>
    <t>Zadanie zakończone.
Zakupiono pierwsze wyposażenie do nowego budynku szkolnego.</t>
  </si>
  <si>
    <t>Zadanie zakończone.
Zakupiono i zamontowano kurtynę z napędem ręcznym do sali gimnastycznej.</t>
  </si>
  <si>
    <t>Zadanie zakończone.
Zakupiono i zamontowano klimatyzatory (1 jednostkę zewnętrzną oraz 1 jednostkę wewnętrzną).</t>
  </si>
  <si>
    <t>Wdrożono i rozbudowano posiadany kompleksowy system zabezpieczenia Zintegrowanego Systemu Zarządzania Oświatą 2.0 w Krakowie (ZSZO 2.0) na styku LAN (Local Area Network) ZSZO 2.0 - Internet - sieć komputerowa w szkołach i placówkach, zbudowany w oparciu o rozwiązania firmy Fortinet, Juniper.
Rozbudowano VMware SRM o dodatkowe licencje oraz ZSZO o dodatkowe funkcjonalności.</t>
  </si>
  <si>
    <t>Zarządzeniem Nr 612/2023 PMK z 9.03.2023 r. wycofano zadanie z budżetu Miasta.</t>
  </si>
  <si>
    <t>Zarządzeniem Nr 683/2023 PMK z 16.03.2023 r. wycofano zadanie z budżetu Miasta.</t>
  </si>
  <si>
    <t>Zadanie zakończone.
Zmodernizowano wentylację na sali gimnastycznej: wykonano wentylację mechaniczną oraz zamontowano klimatyzator typu split z jednostką wewnętrzną podstropową.</t>
  </si>
  <si>
    <t>Zarządzeniem Nr 3399/2023 PMK z 20.11.2023 r. wycofano zadanie z budżetu Miasta.</t>
  </si>
  <si>
    <t>Zadanie zakończone.
Wykonano zabudowę pomieszczenia portierni przy wejściu do szkoły, o kubaturze ok. 13,95 m3,   poprzez montaż konstrukcji aluminiowo-szklanych.</t>
  </si>
  <si>
    <t>Zarządzeniem Nr 765/2023 PMK z 24.03.2023 r. wycofano zadanie z budżetu Miasta.</t>
  </si>
  <si>
    <t>Zarządzeniem Nr 843/2023 PMK z 31.03.2023 r. wycofano zadanie z budżetu Miasta.</t>
  </si>
  <si>
    <t>Zadanie zakończone.
Zakupiono pierwsze wyposażenie do nowego budynku szkolnego Szkoły Podstawowej nr 20, ul. Agatowa 41.</t>
  </si>
  <si>
    <t>Zarządzeniem Nr 1023/2023 PMK z 19.04.2023 r. wycofano zadanie z budżetu Miasta.</t>
  </si>
  <si>
    <t>Zadanie zakończone.
Zmodernizowano plac zabaw w ogrodzie - zamontowano zestaw zabawowy (1 szt.).</t>
  </si>
  <si>
    <t>Zadanie zakończone.
Zmodernizowano plac zabaw w ogrodzie: zakupiono i zamontowano urządzenie sensoryczne, wykonano ścieżkę sensoryczną i zmodernizowano piaskownicę.</t>
  </si>
  <si>
    <t>Zadanie zakończone.
Zakupiono pierwsze wyposażenie do nowego budynku przedszkolnego.</t>
  </si>
  <si>
    <t>Zadanie zakończone.
Doposażono plac zabaw w zestawy zabawowe (7 szt.), zamontowano tablice oraz ławki (3 szt.).</t>
  </si>
  <si>
    <t>Zadanie zakończone.
Zakupiono i zamontowano kurtynę sceniczną w auli szkolnej.</t>
  </si>
  <si>
    <t>Zadanie zakończone.
Utworzono zielone klasy outdoorowe w ogrodzie Szkoły Podstawowej nr 21, ul. Batalionu “Skała” AK 12 o powierzchni 1 617,42 m2. Wykonano strefy: muzyki, artystyczną, doświadczeń, kreatywną, dla zapylaczy, ogrodników, aktywności fizycznej.</t>
  </si>
  <si>
    <t xml:space="preserve">Zadanie zakończone.
Dokończono ogród edukacyjny przy Zespole Szkolno - Przedszkolnym nr 4, ul. Urzędnicza 65 o łącznej powierzchni 1 589 m2, w tym m.in. zamontowano elementy malej architektury takie jak ślizgawka, huśtawka, wiata piknikowa z tablicą kredową, tablica informacyjna, biblioteczka plenerowa, skrzynie rabatowe z roślinnością. </t>
  </si>
  <si>
    <t>15.05.2023 r. zawarto umowę na roboty budowlane pn. "Rozbudowa budynku o klatkę schodową wraz z windą, przebudowa i adaptacja poddasza budynku na potrzeby pracowni plastycznych w budynku MDK w Krakowie, ul. Na Wrzosach" z terminem realizacji 31.01.2024 r.
15.05.2023 r. zawarto Aneks nr 1 zwiększający finansowanie w 2023 r. 
31.07.2023 r. zawarto Aneks nr 2  zmieniający harmonogram rzeczowo-finansowy.
28.09.2023 r. zawarto Aneks nr 3  zmieniający termin realizacji I etapu na 30.11.2023 r. 
30.11.2023 r. zawarto Aneks nr 4  zmieniający termin realizacji I etapu na 27.12.2023 r. 
27.12.2023 r. zawarto Aneks nr 5 zmieniający termin realizacji I etapu na 31.01.2024 r. 
Wykonano część I etapu robót budowlanych w zakresie przebudowy i adaptacji poddasza, w tym m.in. szyb windowy i klatkę schodową, część więźby dachowej, wymieniono okna, zdemontowano strop nad I piętrem.
01.06.2023 r. zawarto umowę na pełnienie nadzoru inwestorskiego, z terminem realizacji 31.01.2024 r.</t>
  </si>
  <si>
    <t>Zadanie zakończone.
Opracowano opinię ornitologiczną, audyt energetyczny oraz dokumentację projektową. Wymieniono 45 szt. okien.</t>
  </si>
  <si>
    <t>12.06.2023 r. zawarto umowę na wykonanie rewitalizacji elewacji, z terminem realizacji 15.10.2024 r. Wykonano I etap robót budowlanych - pionową izolację ścian piwnic.</t>
  </si>
  <si>
    <t>28.04.2023 r. ogłoszono zamówienie publiczne na roboty budowlane, z terminem otwarcia ofert 16.05.2023 r. 12.06.2023 r. unieważniono postępowanie ponieważ Wykonawca, którego oferta mieściła się w planie finansowym zadania, odmówił podpisania umowy, a pozostałe oferty przekraczały znacząco wysokość środków w planie.
Ponownie przygotowano dokumentację do ogłoszenia zamówienia publicznego na wykonanie robót budowlanych.
Ogłoszono zamówienie publiczne na roboty budowlane z terminem składania ofert 18.12.2023 r., zmienionym na 22.12.2023 r., a następnie na 03.01.2024 r.</t>
  </si>
  <si>
    <t>Kontynuowano umowę zawartą 27.09.2022 r. w trybie P+B, z terminem realizacji 27.06.2026 r.  
31.05.2023 r. uzyskano decyzję o PNB, ostateczną z dniem 01.06.2023 r.
Wykonano I etap robót budowlanych - roboty rozbiórkowe oraz stan "zero" budynku.</t>
  </si>
  <si>
    <t>Zadanie zakończone.
Zmodernizowano 7 pomieszczeń dydaktycznych, salę gimnastyczną, pomieszczenia socjalne i korytarze (modernizacja ścian, sufitów, wymiana podłóg, grzejników, docieplanie pomieszczeń).</t>
  </si>
  <si>
    <t>Zadanie zakończone.
Zmodernizowano 2 łazienki dla uczniów oraz 1 łazienkę dla osób niepełnosprawnych.</t>
  </si>
  <si>
    <t>Zadanie zakończone.
Opracowano opinię ornitologiczną oraz dokumentację projektową na potrzeby wykonania termomodernizacji budynku szkoły.</t>
  </si>
  <si>
    <t>Zadanie zakończone.
W ramach I etapu modernizacji wykonano wentylację mechaniczną w sali gimnastycznej.</t>
  </si>
  <si>
    <t>Zarządzeniem Nr 1612/2023 PMK z 14.06.2023 r. wycofano zadanie z budżetu Miasta.</t>
  </si>
  <si>
    <t>Zadanie zakończone.
Zaadaptowano: pomieszczenia szatni na salę lekcyjną o powierzchni całkowitej 51,04 m2  oraz sali nr 109 na pracownię chemiczną o powierzchni 60,7 m2.</t>
  </si>
  <si>
    <t>Zakupiono 4 klimatyzatory.</t>
  </si>
  <si>
    <t>Zakupiono urządzenie zabawowe.</t>
  </si>
  <si>
    <t>Zakupiono sprzęt sensoryczny (monitor interaktywny oraz mobilną podłogę interaktywną)</t>
  </si>
  <si>
    <t>Wykonano projekt technologiczny, zakupiono i zamontowano piec gazowy, wykonano usługę nadzoru nad montażem pieca.</t>
  </si>
  <si>
    <t>Zakupiono zmywarkę do naczyń.</t>
  </si>
  <si>
    <t>Zakupiono szafę gastronomiczną.</t>
  </si>
  <si>
    <t>Zakupiono kuchnię gazową z piekarnikiem elektrycznym.</t>
  </si>
  <si>
    <t>Zakupiono laserowe urządzenie wielofunkcyjne.</t>
  </si>
  <si>
    <t>Zakupiono traktorek ogrodowy.</t>
  </si>
  <si>
    <t>Zakupiono kocioł warzelny.</t>
  </si>
  <si>
    <t>Zadanie zakończone.
Wykonano instalację fotowoltaiczną składającą się z 39 modułów o mocy 17,94 kWp.</t>
  </si>
  <si>
    <t>Zadanie zakończone.
Kontynuowano umowę z 10.08.2022 r. na opracowanie dokumentacji projektowej, zawartą  z terminem realizacji 30.12.2022 r. (Aneksem nr 1 z 31.12.2022 r. zmieniono termin realizacji na 10.12.2023 r.) - nie opracowano dokumentacji projektowej oraz nie uzyskano decyzji o PNB ze względu na konieczność zmiany planu zagospodarowania przestrzennego oraz w związku z brakiem uzgodnień przeciwpożarowych i związaną z tym koniecznością odlesienia działek.</t>
  </si>
  <si>
    <t>Zadanie zakończone.
30.11.2023 r. złożono wniosek o wydanie decyzji o PNB.</t>
  </si>
  <si>
    <t>Zadanie zakończone.
Zakupiono i zamontowano monitoring wizyjny.</t>
  </si>
  <si>
    <t xml:space="preserve">Zadanie zakończone.
Opracowano dokumentację projektową. </t>
  </si>
  <si>
    <t xml:space="preserve">Zadanie zakończone. 
Wykonano montaż nagłośnienia boiska. Opracowano dokumentację projektową i złożono wniosek o wydanie decyzji o PNB dla budowy budynku klubowego o funkcji sportowo - rekreacyjnej z zagospodarowaniem terenu. </t>
  </si>
  <si>
    <t xml:space="preserve">Zadanie zakończone.
Zamontowano panele fotowoltaiczne z magazynem energii. Wykonano ogrodzenie wraz z bramą. </t>
  </si>
  <si>
    <t>Zarządzeniem Nr 2381/2023 PMK z 23.08.2023 r. wycofano zadanie z budżetu Miasta.</t>
  </si>
  <si>
    <t>Zadanie zakończone.
Wykonano boisko z nawierzchnią z trawy syntetycznej o wymiarach 56 x 30 m z opaską wokół boiska, bramkami do piłki nożnej, piłkochwytami, masztami oświetleniowymi i kamerami monitoringu przy boisku.
Wykonano drogi zewnętrzne i wewnętrzne, chodniki, miejsca parkingowe zewnętrzne i parking wewnętrzny, place, słupy oświetleniowe. Zamontowano elementy małej architektury. 
Zakupiono i zamontowano kontener szatniowo-sanitarny wraz z instalacjami oraz wyposażeniem. Wykonano oświetlenie zaplecza.</t>
  </si>
  <si>
    <t>26.10.2023 r. uzyskano ostateczną decyzję o PNB.</t>
  </si>
  <si>
    <t>Zadanie zakończone.
Wykonano nawierzchnię boiska ze sztucznej trawy wraz z podbudową, trybuny w technologii żelbetowej, instalację zasilającą lampy oświetlające boisko, zamontowano zbiornik szczelny odbierający wodę z boiska, wykonano montaż lamp i zagospodarowano teren.</t>
  </si>
  <si>
    <t xml:space="preserve">Zadanie zakończone.
Wykonano podbudowę pod boisko do koszykówki, montaż nawierzchni sportowej wraz z koszem najazdowym, budowę dojść, chodników oraz alejek.
Dostarczono i zamontowano system zadaszenia wraz z fundamentami. Dostarczono nagłośnienie, oświetlenie oraz telebim. Wykonano montaż trybun wokół boiska. Zainstalowano oświetlenie awaryjne i instalację odgromową. Wykonano nasadzenia zieleni. </t>
  </si>
  <si>
    <t>1) Opracowano dokumentację koncepcyjną i przedprojektową dla modernizacji Stadionu Miejskiego Suche Stawy, ul. Ptaszyckiego 4A wraz z zagospodarowaniem terenu.
2) Opracowano pełnobranżową dokumentację budowlaną i wykonawczą i złożono wnioski o wydanie decyzji o PNB dla:
- budowy krytej pływalni wraz z zagospodarowaniem terenu i łącznikiem do Szkoły Podstawowej nr 92, os. Strusia 19,                     
- budowy I-ligowego stadionu piłkarskiego wraz z zagospodarowaniem terenów sportowo-rekreacyjnych na terenie KS Wieczysta, ul. Chałupnika 16,
- hali sportowej wraz z zagospodarowaniem terenu przy Klubie Sportowym Wanda.</t>
  </si>
  <si>
    <t xml:space="preserve">Zadanie zakończone.
Zmodernizowano ślusarkę elewacyjną zewnętrzną, całoszklaną fasadę strukturalną, okna napowietrzające, żaluzje systemowe elewacyjne, napowietrzające i oddymiające. Odnowiono konstrukcje żelbetowe i stopy fundamentowe, wykonano obudowę liniową, zamontowano pokrycia daszków czołowych i wymieniono pokrycie dachowe (trybuna północna i południowa). Zmodernizowano centrale wentylacyjne, pożarowe, system sygnalizacji pożarowej (SSP/SAP), system DSO, oświetlenie awaryjne. W budynku medialnym zmodernizowano posadzkę na parterze i taras na I piętrze, wymieniono fasadę aluminiową i  wykonano fasadę wentylowaną. 
Wykonano podłogi w punktach kateringowych na trybunie wschodniej.
Dostarczono system telewizji stadionowej. </t>
  </si>
  <si>
    <t xml:space="preserve">Dostarczono sztuczną trawę, wyposażenie sportowe boiska, maszty oświetleniowe, oprawy i kable oświetleniowe. Wykonano drenaż i podbudowę pod boisko ze sztuczną nawierzchnią. Trwa demontaż masztów oświetleniowych i piłkochwytów. </t>
  </si>
  <si>
    <t xml:space="preserve">Zadanie zakończone.
Wykonano: wentylację/klimatyzację, automatykę centrali, falowniki do wentylatorów wyciągowych, wymianę klimakonwektorów, połączenie hydrauliczne kotłowni basenowej z kotłownią hotelową oraz dostawę i montaż kotła wraz z osprzętem i systemem odprowadzenia spalin. 
Wykonano system bramkowy do slalomu, bramki treningowe- extreme slalom treningowy, system figur wraz z rampami (pochylniami) najazdowymi (6 szt.), modernizację trybun z montażem krzeseł (650 szt.), renowację toru metodą na mokro wraz z uzupełnieniem ubytków, przebudowę pomieszczenia sterowni klapy oraz krat kanału wodnego, wymieniono instalację elektryczną oraz wykonano szandory (8 szt.).
Wykonano roboty budowlane w zakresie montażu mobilnej platformy startowej do kayak-cross, boksów sędziowskich, systemu naciągowego do bramek slalomowych.
Dostarczono urządzenia do utrzymania toru: ciągnik rolniczy z wyposażeniem, posypywarka, wysięgnik wielofunkcyjny, przyczepa, zamiatarka, traktorek, urządzenie ciśnieniowe, system startowy do mobilnej platformy startowej do kayak-cross, ekrany Led z akcesoriami, suszarki przemysłowe, tablicę wyników.   </t>
  </si>
  <si>
    <t>Zadanie zakończone.
Wykonano: wentylację/klimatyzację, automatykę centrali, falowniki do wentylatorów wyciągowych, wymianę klimakonwektorów, połączenie hydrauliczne kotłowni basenowej z kotłownią hotelową oraz dostawę i montaż kotła wraz z osprzętem i systemem odprowadzenia spalin. 
Wykonano system bramkowy do slalomu, bramki treningowe- extreme slalom treningowy, system figur wraz z rampami (pochylniami) najazdowymi (6 szt.), modernizację trybun z montażem krzeseł (650 szt.), renowację toru metodą na mokro wraz z uzupełnieniem ubytków, przebudowę pomieszczenia sterowni klapy oraz krat kanału wodnego, wymieniono instalację elektryczną oraz wykonano szandory (8 szt.).</t>
  </si>
  <si>
    <t>31.10.2023 r. złożono wniosek o wydanie decyzji o PNB.</t>
  </si>
  <si>
    <t>Opracowano I etap dokumentacji projektowej - boisko główne.</t>
  </si>
  <si>
    <t>Zadanie zakończone.
Opracowano dokumentację projektową.</t>
  </si>
  <si>
    <t>Zarządzeniem Nr 1258/2023 PMK z 12.05.2023 r. wycofano zadanie z budżetu Miasta.</t>
  </si>
  <si>
    <t>Zadanie zakończone.
Zmodernizowano budynek w zakresie montażu instalacji fotowoltaicznej i klimatyzacji.</t>
  </si>
  <si>
    <t>Zarządzeniem Nr 1346/2023 PMK z 22.05.2023 r. wycofano zadanie z budżetu Miasta.</t>
  </si>
  <si>
    <t>Zarządzeniem Nr 612/2023 PMK z 09.03.2023 r. wycofano zadanie z budżetu Miasta.</t>
  </si>
  <si>
    <t>Zadanie zakończone.
Zaktualizowano program funkcjonalno-użytkowy.</t>
  </si>
  <si>
    <t xml:space="preserve">Zadanie zakończone.
Zmodernizowano boisko oraz zaadaptowano przyległy teren. </t>
  </si>
  <si>
    <t>21.09.2023 r. uzyskano ostateczną decyzję o PNB.</t>
  </si>
  <si>
    <t>Zadanie zakończone.
29.11.2023 r. złożono wniosek o wydanie decyzji o PNB.</t>
  </si>
  <si>
    <t>Zadanie zakończone.
Wykonano: 
- boisko wielofunkcyjne z poliuretanu o wym. 22,4x40,4 m, piłkochwyty wokół boiska, bramki do piłki nożnej, zestawy do koszykówki.
- skocznię do skoku w dal, zeskocznię z piasku,
- elementy małej architektury,
- nawierzchnie brukowe: dojścia/chodniki z kostki brukowej.</t>
  </si>
  <si>
    <t>Zadanie zakończone.
Odebrano II etap dokumentacji projektowej dla budowy boiska wraz z zadaszeniem na terenie ZSGDiGW, ul. Lea oraz XIII LO, ul. Sądowa 4 i SP 38, ul. F. Nullo 23 oraz złożono wnioski o wydanie decyzji o PNB.
Modernizacja bieżni przy Szkole Podstawowej nr 129, os. Na Wzgórzach 13a -  wykonano bieżnię trzytorową z nawierzchni poliuretanowej o pow. 280 m2, opaskę z kostki betonowej, palisadę wzdłuż bieżni, chodniki, plac z kostki brukowej przy bieżni, palisadę przy dojściu. Zamontowano ławki i kosze na śmieci.
Budowa skateparku dla SP 78, filia przy ul. Łuczanowickiej 2a - wykonano figury i przeszkody betonowe oraz płytę betonową, chodniki i dojścia z kostki brukowej, zamontowano elementy małej architektury. 
Modernizacja instalacji wentylacji mechanicznej w budynku hali basenowej przy al. Kijowskiej 8 - wykonano wytłumienie czerpni i wyrzutni centrali wentylacyjnej oraz wytłumienie wentylatora dachowego w zakresie emisji hałasu.</t>
  </si>
  <si>
    <t>Zadanie zakończone. 
Zamontowano zestaw zabawowy na placu zabaw przy Szkole Podstawowej nr 142, ul. Drożyska 13.</t>
  </si>
  <si>
    <t xml:space="preserve">Zadanie zakończone.
Wykonano plac do ćwiczeń streetworkout  przy ZSP 18, ul. Litewska 34. - podbudowa z kruszyw kamiennych z zasypem z ziemno -piaskowym wraz z zasiewem trawy, nawierzchnię utwardzoną z kruszyw kamiennych i geokraty wokół stołu do Ping-Ponga. Zamontowano urządzenie streetworkout i tablicę informacyjną. 	 </t>
  </si>
  <si>
    <t xml:space="preserve">Zadanie zakończone. 
Wybudowano strefę FIT przy Szkole Podstawowej nr 77, os. Złotego Wieku 36.
Zamontowano urządzenia: atlas treningowy – 4 szt., zestaw wielofunkcyjny, kolejka linowa, hamak podwójny, huśtawka ptasie gniazdo oraz elementy małej architektury. 
Wykonano chodnik z kostki betonowej  -  95 m2, nawierzchnię pod urządzenia FIT (żwir płukany) -  138 m2, nawierzchnię poliuretanową - 195 m2, nawierzchnię piaskową pod zabawki - 147 m2. </t>
  </si>
  <si>
    <t>Zadanie zakończone. 
Wybudowano zielony kącik rekreacyjno-sportowy przy ul. Sadzawki 1. 
Zamontowano elementy małej architektury. 
Wykonano nawierzchnie:
- nawierzchnia bezpieczna z piasku pod urządzeniem flow park – 67 m2,
- nawierzchnia bezpieczna z EPDM pod ścianką wspinaczkową – 85,7 m2.</t>
  </si>
  <si>
    <t>Zadanie zakończone. 
Wykonano bieżnię trzytorową o nawierzchni poliuretanowej - 598 m2 oraz skocznię do skoku w dal -26,5 m2 wraz z zeskocznią - 20,9 m2 przy ZSP nr 5, os. Oświecenia.</t>
  </si>
  <si>
    <t>Zadanie zakończone.
Opracowano dokumentację projektową dla modernizacji budynku Ośrodka Kultury im. C. K. Norwida, os. Górali 4.</t>
  </si>
  <si>
    <t>Zadanie zakończone.
Kontynuowano umowę nr 007/52924/22 z 09.05.2022 r. na roboty budowlane zabezpieczające Fort Nr 48a "Mistrzejowice" o powierzchni użytkowej 6,2 m² oraz opracowano dokumentację w zakresie instalacji elektrycznej.</t>
  </si>
  <si>
    <t>Zawarto umowę nr 007/54829/23 z 21.02.2023 r. na opracowanie dokumentacji projektowej dla remontu konserwatorskiego elewacji zewnętrznych i wewnętrznych z terminem realizacji 21.08.2024 r.
Zrealizowano zlecenie nr TT.29-422-14/21 z 26.09.2023 r. na konsultacje eksperckie.</t>
  </si>
  <si>
    <t>Zadanie zakończone.
Dofinansowano realizację wystawy w zabytkowej części fortu „Jugowice” oraz promocję projektu wystawienniczego. Wystawę otwarto w dniu 29.09.2023 r.</t>
  </si>
  <si>
    <t>Kontynuowano roboty budowlane. Zrekonstruowano mury, zabezpieczono korony murów i formy ziemne. Wytyczono ścieżki na obszarze budowli frontu zachodniego fosy i przeciwstoku fosy. Opracowano dokumentacę  projektową zaaranżowana zieleni i małej architektury. Zaktualizowano dokumentację projektową.</t>
  </si>
  <si>
    <t xml:space="preserve">Kontynuowano roboty budowlane.
Stan realizacji robót budowlanych na 31.12.2023 r. - 40%.
Wykonano: roboty przygotowawcze, ziemne, budowlane, roboty stanu surowego, w tym wykonano zabezpieczenie m.in. wykop w postaci przesłony wodoszczelnej, roboty fundamentowe, dylatacje, izolacje p/wilgociowe i cieplne, a także wykonano elementy żelbetowe. </t>
  </si>
  <si>
    <t>Zadanie zakończone.
Dofinansowano wykonanie kurtyny dla Teatru im. J. Słowackiego w Krakowie pn. Kurtyna Kobiet z okazji jubileuszu 130 lecia Teatru im. J. Słowackiego.</t>
  </si>
  <si>
    <t xml:space="preserve">Opracowano dokumentację projektową dla budowy budynku na potrzeby społeczności Dzielnicy VI przy ul. Młodej Polski. </t>
  </si>
  <si>
    <t>Zadanie zakończone.
Dofinansowano zakup i montaż pieca ceramicznego wraz z wyposażeniem i materiałami ceramicznymi.</t>
  </si>
  <si>
    <t>Zarządzeniem Nr 2405/2023 PMK z dnia 28.08.2023 r. wycofano zadanie z budżetu Miasta.</t>
  </si>
  <si>
    <t>Zarządzeniem Nr 593/2023 PMK z dnia 07.03.2023 r. wycofano zadanie z budżetu Miasta.</t>
  </si>
  <si>
    <t>Zadanie zakończone.
Dofinansowano modernizację i adaptację pomieszczeń na potrzeby serwerowni przy ul. Powroźniczej 2.</t>
  </si>
  <si>
    <t xml:space="preserve">Zadanie zakończono.
Dofinansowano wykonanie robót budowlanych, pełnienie nadzoru inwestorskiego, rozliczenie finansowe obsługi Projektu, zakup wyposażenia, promocję Projektu oraz opracowanie dokumentacji projektowej systemu identyfikacji wizualnej obiektu i wykonanie tego systemu. </t>
  </si>
  <si>
    <t xml:space="preserve">Dofinansowano zakup sprzętu informatycznego wraz z oprzyrządowaniem. </t>
  </si>
  <si>
    <t>Dofinansowano zakup sceny plenerowej wraz z wyposażeniem oraz sprzętem nagłośnieniowym.</t>
  </si>
  <si>
    <t>Dofinansowano zakup nowych fortepianów, 10 skrzypiec, 3 wiolonczeli, 2 altówek, 2 pianoforte, fortepiana elektrycznego oraz urządzenia do oświetlenia scenicznego i nagrań.</t>
  </si>
  <si>
    <t>Zadanie zakończone.
Wdrożono usługę GEO-INFO. Zakupiono i wdrożono funkcjonalność ZSOZ oraz dodatkowe licencje: WMS i WFS oraz dodanie w GEO-INFO ośrodek narzędzia 
do szczegółowego filtrowania i raportowania danych dokumentów.</t>
  </si>
  <si>
    <t>Zadanie zakończone.
Wykonano prace w zakresie termomodernizacji budynku przy ul. Praskiej 52 
o powierzchni 2 206, 18 m2.
Wymieniono stolarkę okienną i drzwiową - 138,48 m2.</t>
  </si>
  <si>
    <t>Kontynuowano wdrożenie strategii i katalogu usług wraz z rozwiązaniami dotyczącymi społeczeństwa informacyjnego.
Rozbudowano BIP MK, Serwis Informacyjny UMK i Gminny Serwis Informacyjny.
Wdrożono i rozbudowano nową wersję aplikacji Integrator.</t>
  </si>
  <si>
    <t>Zadanie zakończone.
Zakupiono i wdrożono funkcjonalność: model 3D (MSIP), e-usługi dla Portalu (MSIP).</t>
  </si>
  <si>
    <t>Zadanie zakończone.
Zmodernizowano instalacje klimatyzacji oraz wentylacji w budynkach i lokalach UMK przy al. Powstania Warszawskiego 10 oraz ul. Wielickiej 28 a. Wykonano inwentaryzację architektoniczną budynku przy ul. Wielickiej 28a oraz wykonano I etap instalacji klimatyzacji na IX piętrze budynku przy al. Powstania Warszawskiego 10.</t>
  </si>
  <si>
    <t xml:space="preserve">Zawarto umowę na wykonanie projektu budowalnego. Ze względu na pojawienie się wielu uwag i wątpliwości w odniesieniu do branży elektrycznej i teletechnicznej trwa poprawa dokumentacji. Termin odbioru dokumentacji zaplanowano na styczeń 2024 r. </t>
  </si>
  <si>
    <t>Zadanie zakończone.
Zmodernizowano lokal gminny przy ul. Nadbrzezie 18. Wykonano modernizację instalacji gazowej, centralnego ogrzewania oraz ciepłej wody użytkowej bez montażu grzejników.</t>
  </si>
  <si>
    <t xml:space="preserve">Zadanie zakończone.
Kontynuowano umowę z 2021 r. na wykonanie robót budowlanych.  Zrewitalizowano przestrzeń pomiędzy budynkami przy ul. Józefińskiej 24, 24a i 30 oraz ul. Limanowskiego 13 i 15 o łącznej powierzchni 1 181,5 m2. </t>
  </si>
  <si>
    <t>Zakupiono samochód osobowy 4x4 dla UMK.</t>
  </si>
  <si>
    <t>Zakupiono: serwer bazy danych, licencję licencji VPN, 4 urządzenia wielofunkcyjne, urządzenie osuszające.</t>
  </si>
  <si>
    <t xml:space="preserve">Wypłacono odszkodowania wynikające z 35 ostatecznych decyzji ustalających wysokość odszkodowania.
Dodatkowo wydano 5 decyzji odszkodowawczych, które nie zostały zrealizowane, gdyż nie uzyskały waloru ostateczności. </t>
  </si>
  <si>
    <t xml:space="preserve">Wypłacono odszkodowania wynikające z 166 ostatecznych decyzji ustalających wysokość odszkodowania.
Dodatkowo wydano 25 decyzji odszkodowawczych, które nie zostały zrealizowane, gdyż nie uzyskały waloru ostateczności. </t>
  </si>
  <si>
    <t>Wypłacono odszkodowania wynikające z 14 ostatecznych decyzji ustalających wysokość odszkodowania.</t>
  </si>
  <si>
    <t xml:space="preserve">Wypłacono odszkodowania wynikające z 4 ostatecznych decyzji ustalających wysokość odszkodowania.
Dodatkowo wydano 6 decyzji odszkodowawczych, które nie zostały zrealizowane, gdyż nie uzyskały waloru ostateczności. </t>
  </si>
  <si>
    <t xml:space="preserve">Wypłacono odszkodowania wynikające z 360 ostatecznych decyzji ustalających wysokość odszkodowania.
Dodatkowo wydano 3 decyzje odszkodowawcze, które nie zostały zrealizowane, gdyż nie uzyskały waloru ostateczności. </t>
  </si>
  <si>
    <t>Zarządzeniem Nr 1638/2023 PMK z 19.06.2023 r. wycofano zadanie z budżetu Miasta.</t>
  </si>
  <si>
    <t xml:space="preserve">Wypłacono odszkodowania wynikające z 90 ostatecznych decyzji ustalających wysokość odszkodowania.
Dodatkowo wydano 9 decyzji odszkodowawczych, które nie zostały zrealizowane, gdyż nie uzyskały waloru ostateczności. </t>
  </si>
  <si>
    <t>Zarządzeniem Nr 2950/2023 PMK z 16.10.2023 r. wycofano zadanie z budżetu Miasta.</t>
  </si>
  <si>
    <t xml:space="preserve">Wypłacono odszkodowania wynikające z 387 ostatecznych decyzji ustalających wysokość odszkodowania nabytych na podstawie art. 12 ust. 4 pkt 2 ustawy z dnia 10.04.2003 r.
Dodatkowo wydano 18 decyzji odszkodowawczych, które nie zostały zrealizowane, gdyż nie uzyskały waloru ostateczności. </t>
  </si>
  <si>
    <t>Uchwałą Nr CXII/3031/2023 RMK z dnia 14.06.2023 r. wycofano zadanie z budżetu Miasta.</t>
  </si>
  <si>
    <t>Zawarto:
- 2 umowy - nabycie udziałów w łącznej wysokości 2/12 części w 1 działce o pow. 0,0067 ha w celu regulacji stanu prawnego ul. Pod Fortem,
- 6 umów - nabycie udziałów w łącznej wysokości 23/48 części w 1 działce o pow. 0,1711 ha w celu regulacji stanu prawnego ul. Hoborskiego, 
- 1 umowę - nabycie 1 działki o pow. 0,0338 ha w celu regulacji stanu prawnego ul. Tynieckiej,
- 1 umowę - nabycie 2 działek o łącznej pow. 0,0041 ha w celu regulacji stanu prawnego ul. Golkowickiej,
- 2 umowy - nabycie 2 działek o łącznej pow. 0,3308 ha w celu regulacji stanu prawnego ul. Felińskiego,
- 2 umowy - nabycie udziałów w łącznej wysokości 117/216 części w 1 działce o pow. 0,0903 ha w celu regulacji stanu prawnego ul. Półłanki,</t>
  </si>
  <si>
    <t>W ramach zadania w 2019 r. pozyskano na rzecz Gminy Miejskiej Kraków teren Szpitala Uniwersyteckiego w Krakowie o łącznej pow. 9,1252 ha, stanowiący 6 nieruchomości zabudowanych budynkami niemieszkalnymi oraz budynkami szpitali i innymi budynkami opieki zdrowotnej, położonych w rejonie ul. Kopernika i ul. Śniadeckich (obr. 52 Śródmieście) za kwotę w wys. 283 176 272 zł – płatną w 10 ratach. 
W marcu 2023 r. dokonano zapłaty V raty należnej kwoty w wysokości 30 000 000 zł.</t>
  </si>
  <si>
    <t>Zadanie zakończone.
Nabyto działki zgodnie z zawartymi umowami:
- 1 umowa – nabycie działek o łącznej łącznej pow.0,4728 ha obr. 53 Nowa Huta, w tym działki: nr 53 (pow. 0,2706 ha), 106 (pow.0,1772 ha),141 (pow.0,0250 ha)
- 1 umowa – nabycie działki nr 236, obr. 33 Krowodrza o powierzchni 0,0884 ha położonej w rejonie obszaru "Tonie-Łąki"
- 1 umowa – nabycie działki nr 215/1, obr. 33, Krowodrza o powierzchni 0,0725 ha położonej w rejonie obszaru "Tonie-Łąki"
- 1 umowa – nabycie działki nr 214, obr. 33, Krowodrza o powierzchni 0,1169 ha położonej w rejonie obszaru "Tonie-Łąki"</t>
  </si>
  <si>
    <t>Zadanie zakończone.
Opracowano operaty szacunkowe dla 3 działek: 326/9 obr. 4 Podgórze, 345 obr. 4 Podgórze, 25/1 obr. 22 Podgórze.</t>
  </si>
  <si>
    <t>Zadanie zakończone.
Przedsięwzięcie realizowane (przygotowanie i budowa) przez Generalną Dyrekcję Dróg Krajowych i Autostrad. Finansowy udział Gminy Miejskiej Kraków w kosztach przygotowania inwestycji dla odcinka drogi na terenie Miasta Krakowa w wysokości 50% kosztów na podstawie Porozumienia z 2004 r. i Aneksów podpisywanych na każdy rok.
Zakończono wykonywanie badań archeologicznych na odcinku: węzeł „Igołomska” – Zesławice (na terenie Miasta Krakowa).
03.04.2023 r. zawarto Aneks nr 25/2023 do Porozumienia z GDDKiA.
19.12.2023 r. zawarto Aneks nr 26/2023 do Porozumienia z GDDKiA rozliczający końcowo zadanie.</t>
  </si>
  <si>
    <t>Zadanie realizowane przez Województwo Małopolskie. Finansowy udział Gminy Miejskiej Kraków na podstawie zawartego porozumienia z Województwem Małopolskim.
Zawarto Porozumienie nr W/V/50/GK/1/2023 z 29.05.2023 r. z Zarządem Dróg Wojewódzkich w sprawie dofinansowania opracowania dokumentacji projektowej.
Opracowana przez Wykonawcę dokumentacja projektowa jest opiniowana, m.in. przez jednostki miejskie oraz Wydziały Urzędu Miasta Krakowa, w związku z przedstawieniem wariantów nowego przebiegu DW 774.
W dniu 17 lipca 2023 r. na rzecz Województwa Małopolskiego została wypłacona dotacja celowa.</t>
  </si>
  <si>
    <t>Zadanie realizowane na podstawie umowy nr ZIM/02/2021/006 z 26.02.2021 r. z późniejszymi aneksami na opracowanie wielowariantowej i wielobranżowej  koncepcji budowy linii tramwajowej Cichy Kącik - Azory wraz z niezbędną infrastrukturą oraz uzyskaniem decyzji o ŚU.
W dniu 19.05.2023 r. z uwagi na zwłokę Wykonawcy w realizacji umowy, Zamawiający odstąpił od umowy w części dotychczas niezrealizowanej z winy Wykonawcy. Zamawiający otrzymał w dniu 25.05.2023 r. potwierdzenie odbioru ww. odstąpienia od Umowy. Trwa weryfikacja zrealizowanych opracowań i dokumentów w celu rozliczenia dotychczasowych prac.</t>
  </si>
  <si>
    <t>Zadanie realizowane na podstawie umowy nr 1329/ZDMK/2020 z 21.12.2020 r. zawartej w modelu PPP z terminem realizacji 286 m-cy od daty zawarcia umowy z późniejszymi aneksami (1 i 2).
09.05.2023 r. uzyskana została decyzja o ZRiD nr 22/6740.4/2023.</t>
  </si>
  <si>
    <t xml:space="preserve">Zrealizowano umowę nr 331/U/ZDMK/2023 z 09.06.2023 r. na wsparcie merytoryczne.
Zawarto i zrealizowano umowę na obsługę administracyjną.
Wykonano dodatkowe opracowania niezbędne do realizacji zadania. </t>
  </si>
  <si>
    <t>Kontynuowano wykonanie robót budowlanych na podstawie umowy z 22.05.2017 r. zawartej w formule "zaprojektuj i zbuduj" z późniejszymi aneksami.
Stan zaawansowania robót:
• roboty przygotowawcze (wyburzenia, wycinki, odhumusowanie terenu) – 100%;
• budowa i przebudowa sieci infrastruktury podziemnej i naziemnej – 100%, w tym:
- sieci wysokiego napięcia – 100 %,
- sieć SN – 100%,
- sieć nN – 100%,</t>
  </si>
  <si>
    <t>• obiekty inżynierskie:
- most nad Białuchą –  100%,
- konstrukcje oporowe, tzw. wanny betonowe dla torów –  100%,
- kładka dla pieszych przy Szopkarzy –  100%,
- przepust nad Bibiczanką –  100%,
- estakada nad potokiem Sudół – 100%,
- tunel T1 (ul. Opolska) - 100%,
- mury oporowe wzdłuż ul. Opolskiej - 100%,
- wiadukt WK6 - 100%,
• roboty drogowe i torowe:
- jezdnie nowe (ul. Pachońskiego, ul. Górka Narodowa; Trasa Wolbromska) –  100%,
- jezdnie przebudowywane (ul. Opolska, ul. Siewna, ul. Mackiewicza, ul. Pachońskiego) – 100%,
- rozbiórka torowiska - 100%,
- budowa torowiska - 100%,
- roboty trakcyjne - 100%,
- podstacje trakcyjne - 100%,
• roboty w zakresie remediacji wykonane metodą "in situ" na Górce Narodowej - 100%,</t>
  </si>
  <si>
    <r>
      <t>Zawarto umowę nr 329/U/ZDMK/2023 z 19.06.2023 r. na przeprowadzenie konsultacji społecznych.
Odbyły się konsultacje społeczne, które trwały w dniach od 23.06.2023 r. do 14.07.2023 r. 
Rozliczono konstultacje społeczne.
Zlecono sporządzenie studium wykonalności dla wszystkich projektów.</t>
    </r>
    <r>
      <rPr>
        <u/>
        <sz val="10"/>
        <color theme="1"/>
        <rFont val="Arial"/>
        <family val="2"/>
        <charset val="238"/>
      </rPr>
      <t/>
    </r>
  </si>
  <si>
    <t>Dla odcinka ul. Kościuszki wydano decyzję o PNB nr 165/6740.2/2023 z 24.03.2023 r.
Decyzji nadano rygor natychmiastowej wykonalności.
Dla odcinka ul. Zwierzynieckiej wydano decyzję o PNB nr 161/6740.2/2023 z 23.03.2023 r. 
Decyzji nadano rygor natychmiastowej wykonalności z 24.03.2023 r.
18.04.2023 r. ogłoszono zamówienie publiczne w wykonanie robót budowlanych w zakresie przebudowy torowiska tramwajowego w ciągu drogi kategorii gminnej – ul. Zwierzynieckiej i drogi kategorii powiatowej – ul. Kościuszki. 
29.05.2023 r. nastąpiło otwarcie ofert, wpłynęły 3 oferty.
Umowa nr 448/U/ZDMK/2023 z 22.08.2023 r. z terminem wykonania 12 m-cy od daty zawarcia umowy. 
Przekazano plac budowy w dniu 01.09.2023 r.
Rozpoczęto roboty rozbiórkowe oraz przebudowę uzbrojenia podziemnego.</t>
  </si>
  <si>
    <t>Zawarto umowę nr 794/ZTP/2023 z 10.03.2023 r. na zakup i dostawę komponentów rozproszonego systemu TTSS, z terminem realizacji do 22.12.2023 r. 
22.12.2023 zawarto umowę na dostawę sześciu ekranów do użytku zewnętrznego i ich montaż w wybranych lokalizacjach wraz z pełnym systemem administracyjnym i zarządzającym w zakresie treści wyświetlanych na tablicach.</t>
  </si>
  <si>
    <t>Przedmiot umowy został zrealizowany częściowo. Z uwagi na krótki okres realizacji umowy nastąpiło opóźnienie w produkcji i dostawie tablic.</t>
  </si>
  <si>
    <t xml:space="preserve">Zadanie zakończone.
05.12.2023 r. zawarta została ugoda przed mediatorem sądowym dotycząca wykonanych robót takich jak kruszenie skał oraz wykonanie stacji TRAFO - roboty nie były ujęte w umowie, a ich wykonanie było niezbędne do całościowego zakończenia zadania. </t>
  </si>
  <si>
    <t>Równocześnie Inżynier Projektu analizał roszczenia Wykonawcy robót budowlanych. Zgodnie z przygotowanym Raportem Roszczenia, Wykonawca nie wykazał, że nie ponosi odpowiedzialności za 36 dni zwłoki w realizacji zadania.</t>
  </si>
  <si>
    <t>Zadanie zakończone.
27.12.2023 r. wykonano prace geodezyjne na podstawie umowy nr ZIM/02/2023/083 z dnia 19.12.2023 r.</t>
  </si>
  <si>
    <t xml:space="preserve">Kontynuowano umowę nr ZIM/02/2020/015  z 08.04.2020 r., w formule "zaprojektuj i zbuduj".
Dnia 18.08.2023 r. podpisano aneks do umowy na prace dodatkowe i zwiększający wynagrodzenie.
Dnia 15.12.2023 podpisano aneks nr 5 do umowy zmieniający termin realizacji umowy.
Kontynuowano umowy zawarte w 2022 r. z PKP S.A. i PKP PLK dot. ustanowienia służebności gruntowej na prawie użytkowania wieczystego.
Kontynuowano umowy z 2022 r. na pełnienie nadzoru inwestorskiego. Termin realizacji umowy: 31.08.2023 r.
W dniu 22.12.2023 r. zakończono roboty budowlane i przekazano inwestycję do odpowiednich zarządców infrastruktury. </t>
  </si>
  <si>
    <t xml:space="preserve">04.12.2023 r. zawarto aneks nr 8 do umowy ZIM/02/2019/008 na roboty dodatkowe i zaniechane oraz zmianę wynagrodzenia. 
W dniu 21.12.2023 r. Wojewoda Małopolski wydał decyzję nr 549/2023 znak: WIB.7712.86.2023.JURB o pozwoleniu na użytkowanie przed wykonaniem wszystkich robót. </t>
  </si>
  <si>
    <t>Kontynuowano opracowanie materiałów do złożenia wniosku o wydanie decyzji o ŚU na podstawie umowy nr 463/ZDMK/2021 z 24.05.2021 r. 
Opracowane prace projektowe zostały wstrzymane. W związku z koniecznością opracowania prognoz ruchu oraz nowej koncepcji uwzględniającej przedmiotowe dane ruchowe odstąpiono od umowy na uzyskanie decyzji środowiskowej. Wykonawca przekazał opracowane materiały oraz 31.11.2023 r. przesłał wycenę wykonanych prac. Zamawiający wysłał Wykonawcy uwagi do otrzymanej wyceny. Rozliczenie finansowe przewidziano na 2024 r.</t>
  </si>
  <si>
    <t>Kontynuowano umowę  z 29.03.2022 r. na opracowanie dokumentacji projektowej.
20.10.2023 r. złożono wniosek o wydanie decyzji o ZRID.</t>
  </si>
  <si>
    <t xml:space="preserve">Zadanie zakończone.
23.06.2023 r. zawarto umowę na opracowanie kompletnej dokumentacji projektowo - kosztorysowej.
19.12.2023 r. zawarto porozumienie do umowy na opracowanie dokumentacji projektowo - kosztorysowej rozwiązujące umowę, z uwagi na niewywiązanie się Projektanta ze zleconych usług w terminie oraz rozliczające dotychczas wykonane prace. W ramach umowy opracowano dokumentację projektową bez uzyskania niezbędnych decyzji administracyjnych.  </t>
  </si>
  <si>
    <t>Uzyskano pozwolenie Nr ZN-III.5142.36.2023 z 24.11.2023 r., Małopolskiego Wojewódzkiego Konserwatora Zabytków na przebudowę chodnika w ul. Staszica, zjazdu, wodociągu, sieci elektroenergetycznej ustawieniu stojaków rowerowych.
Uzyskano pozwolenie Nr ZN-III.5146.492.2023 z 24.11.2023 r., Małopolskiego Wojewódzkiego Konserwatora Zabytków na realizację nasadzeń drzew i krzewów.
Przygotowano dokumentację do złożenia wniosku o wydanie decyzji o PNB.</t>
  </si>
  <si>
    <t>Kontynuowano umowę z 04.07.2022 r. na opracowanie dokumentacji projektowej. 
Dotychczas w ramach umowy:
- opracowano dokumentację geotechniczną,
- uzyskano ostatnią wymaganą opinię dotyczącą rozwiązań dla osób niepełnosprawnych,
- uzgodniono projekt drogowy  i linie rozgraniczające teren dla uzyskania decyzji o ZRID,
- uzgodniono trasę przebudowy c.o. z MPEC,
- opracowano operat dendrologiczny i uzyskano z ZZM wskazanie nasadzeń zamiennych,
- uzyskano uzgodnienie Zespołu Uzgadniania Dokumentacji Projektowej.
Złożono wniosek o aneks terminowy, wydłużający termin realizacji zadani o 265 dni tj.:
- etap I - do 24.02.2024 r.
- etap II - 4 miesiące od zakończenia etapu I.</t>
  </si>
  <si>
    <t>Zadanie zakończone.
Wybudowano bezpieczne przejście dla pieszych przez ul. Łokietka.
W ramach umowy wykonano:
- chodnik z kostki klinkierowej - 42,45 mb,
- chodnik z kostki betonowej - 14 mb,
- latarnie ozdobne - 3 szt.,
- latarnie doświetlające przejście dla pieszych - 2 szt.</t>
  </si>
  <si>
    <t>Zadanie zakończone.
Wybudowano bezpieczne przejście dla pieszych wraz z oświetleniem przez ul. Zakliki z Mydlnik.
Wykonano:</t>
  </si>
  <si>
    <t>Wykonano:
- wykopy i korytowanie;
- kucie warstwy odpadów hutniczych na głębność do 70 cm;
- konstrukcję nawierzchni.</t>
  </si>
  <si>
    <t>Kontynuowano umowy koncesyjne z 2014 r. i 2018 r.
W ramach umów posadowiono 42 wiaty oraz przeniesiono 11 wiat.</t>
  </si>
  <si>
    <t>09.06.2023 r. zawarto umowę na opracowanie dokumentacji projektowej z terminem realizacji: etap I - 12 m-cy od daty zawarcia umowy, etap II - 5 m-cy od dnia wszczęcia postępowania o wydanie decyzji administracyjnej.
Rozpoczęto opracowanie dokumentacji projektowej.</t>
  </si>
  <si>
    <t>Kontynuowano umowę z 20.05. 2022 r. na opracowanie dokumentacji projektowej.
Trwa opracowanie dokumentacji projektowej.</t>
  </si>
  <si>
    <t>24.01.2023 r. zawarto umowę na opracowanie dokumentacji projektowej.
Rozpoczęto opracowanie dokumentacji projektowej.</t>
  </si>
  <si>
    <t>Kontynuowano umowę z 30.11.2022 r. na opracowanie wielowariantowej, wielobranżowej koncepcji oraz dokumentacji projektowej wraz z uzyskaniem decyzji zezwalających na realizację robót budowlanych z późn. aneksami.
Opracowano wielowariantową, wielobranżową koncepcję.</t>
  </si>
  <si>
    <t>Zadanie zakończone.
Zgodnie z umową z 17.05.2023 r. zmodernizowano oświetlenie uliczne poprzez wymianę opraw sodowych na ledowe.</t>
  </si>
  <si>
    <t>Zadanie zakończone.
12.06.2023 r. zawarto umowę na wykonanie robót budowlanych.
W ramach umowy wykonano roboty rozbiórkowe i przygotowawcze, roboty ziemne, nawierzchnię jedni, miejsca postojowe, krawężniki i obrzeża, oświetlenie,  przebudowano sieć elektroenergetyczną, roboty wykończeniowe - humusowanie, obsianie skarp.
Roboty odebrano i rozliczono protokołem z 16.08.2023 r.</t>
  </si>
  <si>
    <t>06.04.2023 r. zawarto umowę na opracowanie dokumentacji projektowej.
30.11.2023 r. złożono wniosek o zgłoszenie zamiaru wykonania robót budowlanych.</t>
  </si>
  <si>
    <t>Zakończono opracowanie dokumentacji projektowej na podstawie umowy z 15.12.2017 r.  wraz z późn. aneksami.
05.10.2023 r. zawarto umowę na wykonanie robót budowlanych z terminem realizacji do 05.12.2025 r.
17.10.2023 r. przekazano plac budowy i rozpoczęto roboty budowlane.
27.10.2023 r. zawarto umowę na pełnienie funkcji inspektora nadzoru z terminem realizacji 31.12.2025 r.</t>
  </si>
  <si>
    <t>Zadanie zakończone.
Zakończono wykonanie robót budowlanych na podstawie umowy z 10.10.2022 r. wraz z późn. aneksami. 
Zakończono wykonanie robót budowlanych na podstawie umowy z 25.10.2022 r. wraz z późn. aneksami.
26.04.2023 r. zawarto umowę na opracowanie projektu docelowej organizacji ruchu w zakresie budowy dróg rowerowych o nawierzchni bitumicznej na wałach przeciwpowodziowych rzeki Wisły.</t>
  </si>
  <si>
    <t>Zadanie zakończone.
Dofinansowano wymianę pieca grzewczego na piec kondensacyjny wraz z osprzętem w Domu Łaskiego - oficynie Willi Decjusza.</t>
  </si>
  <si>
    <t>Dofinansowano: opracowanie dokumentacji projektowej oraz wykonanie modernizacji stolarki okiennej i drzwiowej w Willi Decjusza.</t>
  </si>
  <si>
    <t>Zawarto umowę nr 007/54829/23 z 21.02.2023 r. na opracowanie dokumentacji projektowej rewitalizacji i modernizacji elewacji zewnętrznych i wewnętrznych z terminem realizacji 21.08.2024 r.
Zrealizowano zlecenie nr TT.29-422-14/21 z 26.09.2023 r. na konsultacje eksperckie.</t>
  </si>
  <si>
    <t>Zadanie zakończone. 
Wykonano prace uzupełniające mające na celu podniesienie komfortu użytkowania obiektu przez mieszkańców m.in. częściowo utwardzono drogę wałową na wale artylerii oraz doposażono ścieżkę dydaktyczno - edukacyjną. Opracowano dokumentację projektową niezbędną do prawidłowej realizacji zadania.</t>
  </si>
  <si>
    <t>Kontynuowano roboty budowlane. Zrekonstruowano mury, zabezpieczono korony murów i formy ziemne. Wytyczono ścieżki na obszarze budowli frontu zachodniego fosy i przeciwstoku fosy. Opracowano dokumentację  projektową zaaranżowana zieleni i małej architektury. Zaktualizowano dokumentację projektową.</t>
  </si>
  <si>
    <t>Dofinansowano: opracowanie dokumentacji oraz wykonanie prac przygotowawczych, rozpoczęcie robót budowlanych i prac konserwatorskich, doradztwo inwestycyjne, pełnienie nadzoru inwestorskiego i konserwatorskiego, wykonanie nadzorów autorskich, pełnienie funkcji inwestora zastępczego, zakup elementów wyposażenia, wystroju i wystawy oraz konserwację i renowację mebli stanowiących wyposażenie.</t>
  </si>
  <si>
    <t xml:space="preserve">Kontynuowano roboty budowlane.
Stan realizacji robót budowlanych na 31.12.2023 r. - 40%.
Wykonano: roboty przygotowawcze, ziemne, budowlane, roboty stanu surowego, w tym wykonano zabezpieczenie m.in. wykop w postaci przesłony wodoszczelnej, roboty fundamentowe, dylatacje, izolacje przeciwwilgociowe i cieplne, a także wykonano elementy żelbetowe. </t>
  </si>
  <si>
    <t>Zadanie zakończone.
Dofinansowano opracowanie dokumentacji projektowej dla przystosowania pomieszczeń piwnicznych wieży ratuszowej do przepisów ppoż - etap II.</t>
  </si>
  <si>
    <t>Zadanie zakończone.
Dofinansowano zakup i ekspozycję rzeźby pn. "Dystans", którą posadowiono przed budynkiem Nowohuckiego Centrum Kultury.</t>
  </si>
  <si>
    <t>Dofinansowano częściowe wykonanie prac adaptacyjnych w dwóch lokalach w filii bibliotecznej przy ul. Ks. Meiera 16c.</t>
  </si>
  <si>
    <t>Zadanie zakończone.
Dofinansowano zakup lokalu przy ul. Borkowskiej 25 dla potrzeb Biblioteki Kraków.</t>
  </si>
  <si>
    <t xml:space="preserve">1.02.2023 r. zawarto umowę nr ZIM/02/2023/001 na wykonanie robót budowlanych z terminem realizacji do 31.07.2025 r. 
Wykonano 31,76 % zaplanowanych prac m.in. roboty ziemne, zabezpieczenie wykopu, konstrukcję poziomu -1, schody żelbetonowe klatek schodowych, izolacje części podziemnej, instalację odgromową i uziemiającą, instalację podgrzewania podjazdu. </t>
  </si>
  <si>
    <t>Zadanie zakończone.
Zmodernizowano Kapliczkę Matki Boskiej  i zagospodarowano teren wokół Kapliczki przy ul. Krupniczej.</t>
  </si>
  <si>
    <t>Wykonano instalację c.o. w lokalu mieszkalnym na drugim piętrze oraz kontynuowano umowę na opracowanie dokumentacji projektowej adaptacji i modernizacji podwórka.</t>
  </si>
  <si>
    <t>Kontynuowano roboty budowlane m.in. wykonano instalacje elektryczne, instalacje sanitarne, drogi wewnętrzne i zagospodarowanie terenu, budynek pokryto dachem, wykończono ściany i sufity, stolarkę drzwiową.</t>
  </si>
  <si>
    <t>Zadanie zakończone.
Dofinansowano opracowanie projektu modernizacji Klubu Jędruś, os. Centrum A 6A. Uzyskano pozytywną opinię Miejskiego Konserwatora Zabytków.</t>
  </si>
  <si>
    <t>Zadanie zakończone.
Dofinansowano: modernizację serwerowni, schodów, bramy wjazdowej, instalacji elektrycznej filii Biblioteki Kraków na terenie Dzielnicy Podgórze oraz budowę stacji ładowania pojazdów elektrycznych.</t>
  </si>
  <si>
    <t>Zadanie zakończone.
Dofinansowano: przebudowę schodów zewnętrznych wraz z montażem podnośnika dla osób niepełnosprawnych oraz dostawę, montaż i uruchomienie instalacji klimatyzacji.</t>
  </si>
  <si>
    <t>Dofinansowano: kontynuację  prac projektowych (dokumentacja wykonawcza) dla Memoriału, roboty budowalne 
w Szarym Domu, Memoriale oraz na terenie poobozowym, pełnienie nadzorów autorskich oraz inwestorskich wszystkich branż dla ww. robót budowalnych, opracowanie projektu wykonawczego aranżacji wystawy stałej w Muzeum KL Plaszow oraz rozpoczęcie jego realizacji, kontynuację wykonania Pomnika Dźwiękowego KL Plaszow, wykonanie 5 makiet, obsługę prawną zamówień publicznych, realizację konsultacji merytorycznych w branży budowalnej.</t>
  </si>
  <si>
    <t xml:space="preserve">Zadanie zakończone.
Dofinansowano wykonanie robót budowlanych, pełnienie nadzoru inwestorskiego, rozliczenie finansowe obsługi Projektu, zakup wyposażenia, promocję Projektu oraz opracowanie dokumentacji projektowej systemu identyfikacji wizualnej obiektu i wykonanie tego systemu. </t>
  </si>
  <si>
    <t xml:space="preserve">Zadanie zakończone.
Dofinansowano: kontynuację wykonania robót budowlanych i opracowanie dokumentacji projektowej zamiennej, uzupełniającej oraz zakup, dostawę i montaż wyposażenia, a także identyfikację wizualną i promocję inwestycji wraz z dostosowaniem do potrzeb osób z niepełnosprawnościami. </t>
  </si>
  <si>
    <t xml:space="preserve">Dofinansowano zakup oprogramowania oraz sprzętu informatycznego wraz z oprzyrządowaniem dla Biblioteki Kraków. </t>
  </si>
  <si>
    <t>Dofinansowano zakup nowych fortepianów, 10 skrzypiec, 3 wiolonczeli, 2 altówek, 2 pianoforte, fortepianu elektrycznego oraz urządzenia do oświetlenia scenicznego i nagrań.</t>
  </si>
  <si>
    <t>Dofinansowano zakup wyposażenia do filii nr 44 Biblioteki Kraków przy ul. Spółdzielczej 3 oraz filii bibliotecznych.</t>
  </si>
  <si>
    <t>Dofinansowano zakup 7 prac autorstwa Zofii Kulik, Ireny Nawrot i Teresy Tyszkiewicz, a także 821 prac kolekcji fotografii atelierowych, kolekcji fotografii Leszka Dziedzica i kolekcji fotografii z aktami kobiecymi w formacie pocztówkowym wraz z przeniesieniem majątkowych praw autorskich.</t>
  </si>
  <si>
    <t>Dofinansowano zakup samochodu do przewozu 7-9 osobowego zespołu baletu Dworskiego Cracovia Danza.</t>
  </si>
  <si>
    <t>Zadanie zakończone.
Zmodernizowano wideodomofon, zamontowano  stację bramową, moduł wywołania, zasilacz oraz monitor wideodomofonu.</t>
  </si>
  <si>
    <t>Zadanie zakończone.
Zakupiono i zamontowano zestaw zabawowy.</t>
  </si>
  <si>
    <t>Kontynuowano umowę z 23.06.2022 r. na roboty budowlane, z terminem realizacji 10.12.2022 r. 10.12.2022 r. zawarto Aneks zmieniający termin realizacji na 23.06.2023 r. 27.06.2023 r. zawarto Aneks zmieniający termin realizacji na 30.09.2023 r. 29.09.2023 r. zawarto Aneks zmieniający termin realizacji na 20.11.2023 r. 17.11.2023 r. zawarto Aneks zmieniający termin realizacji na 29.02.2024 r.
Wykonano III etap robót budowlanych. Instalacja fotowoltaiczna w trakcie odbioru przez dystrybutora energii.</t>
  </si>
  <si>
    <t>Zadanie zakończone.
Opracowano dokumentację projektowo - kosztorysową. 30.11.2023 r. złożono wniosek o uzyskanie decyzji o PNB dot. zapewnienia obsługi komunikacyjnej i ochrony przeciwpożarowej.</t>
  </si>
  <si>
    <t>Zadanie zakończone.
Wykonano instalację fotowoltaiczną.</t>
  </si>
  <si>
    <t>W ramach inwestycji wybudowano odcinek jezdni głównych miejskich części obwodnicy Zielonek o długości ok. 1 km wraz z budową wiaduktu drogowego nad linią kolejową oraz przejścia podziemnego dla pieszych i rowerzystów. Wybudowano rondo turbinowe, łącznik pomiędzy nową trasą, a ul. Glogera oraz przebudowano ul. Glogera na długości około 200 m. Wzdłuż jezdni głównej powstały również drogi dojazdowe, które zapewnia obsługę terenów przyległych. Na całym zakresie wykonane są obustronne ścieżki rowerowe oraz chodniki.
W ramach inwestycji wykonana została również pętla autobudowa z budynkiem socjalnym dla kierowców, przystanki wraz z zatokami autobusowymi. Dodatkowo wybudowano nową i przebudowaną istniejącą infrastrukturę sieci podziemnych, w tym system odwadniający. Wykonane zostały dwa zbiorniki retencyjne wraz z przepompowniami (w rejonie ul. Pachońskiego oraz nowej pętli autobusowej). Wykonane są ekrany akustyczne oraz nasadzenia zieleni.
W dniu 21.12.2023 r. decyzja pozwolenia na użytkowanie stała się ostateczna.</t>
  </si>
  <si>
    <t>02.06.2023 r. zawarto umowę nr 281/U/ZDMK/2023 na opracowanie dokumentacji projektowej dla budowy instalacji wodociągowo-kanalizacyjnej z przyłączami do budynku dyspozytorni na pętli w Pleszowie. Umowę zawarto w formule "zaprojektuj i wybuduj" z terminem wykonania opracowania 31.08.2023 r.
Z uwagi na skomplikowany charakter opracowania dokumentacji projektowej oraz przedłużające się uzgodnienia z Wodociągami Miasta Krakowa nie zostało zgłoszone wykonanie robót budowlanych.</t>
  </si>
  <si>
    <t xml:space="preserve">Kontynuowano umowę z 28.09.2022 r. na opracowanie dokumentacji projektowej z terminem realizacji 14 miesięcy od dnia zawarcia umowy.
Dotychczas w ramach umowy:
- uzyskano uzgodnienia tras sieci oraz opinie z PSG i Tauron,
- uzyskano z ZZM projekt nasadzeń zamiennych i złożono do Zespołu Parków Krajobrazowych Województwa Małopolskiego (ZPKWM) wniosek o wydanie decyzji na wycinkę - wniosek jest w trakcie rozpatrywania,
- uzgodniono projekt architektoniczno - budowlany kanału technologicznego,
- uzyskano uzgodnienia projektów branżowych (WMK S.A., Tauron, KEGW),
- wystąpiono do ZPKWM z wnioskiem o wydanie zezwolenia na usuniecie drzew kolidujących z przedmiotową inwestycją. </t>
  </si>
  <si>
    <t>Kontynuowano umowę z 06.07 2021 r. na opracowanie dokumentacji projektowej wraz z późniejszymi aneksami i terminem realizacji: etap I - do 26.06.2023 r.,  etap II - do 26.11.2023 r.
27.10 2023 r. wydana została decyzja o ZRID nr 36/6740.4/2023. Decyzja stała się ostateczna z dniem 02.12.2023 r.</t>
  </si>
  <si>
    <t>Kontynuowano umowę nr ZIM/02/2022/002 z 17.01.2022 r. na opracowanie wielobranżowej i wielowariantowej koncepcji dla budowy Trasy Nowobagrowej wraz z uzyskanie decyzji o ŚU z terminem realizacji 17.12.2023 r.</t>
  </si>
  <si>
    <t>Zakupiono samochód.</t>
  </si>
  <si>
    <t>* Budowa ul. Generała Stanisława Sosabowskiego od ul. Opolskiej do ul. Pachońskiego wraz z estakadą drogową.
* Budowa nowego odcinka ul. Henryka Pachońskiego od skrzyżowania z ul. Zielińską do skrzyżowania z ul. Białoprądnicką.
* Budowa nowego odcinka ul. Henryka Pachońskiego od skrzyżowania z ul. Białoprądnicką do skrzyżowania z ul. Górnickiego.
* Budowa nowego odcinka drogi łączącej ul. Kuźnicy Kołłątajowskiej z ul. Słomczyńskiego.
* Tunel drogowy w ciągu ul. Opolskiej wraz z murami oporowymi na dojazdach do obiektu.</t>
  </si>
  <si>
    <t>Kontynuowano umowę z 31.12.2020 r. na opracowanie dokumentacji projektowej.</t>
  </si>
  <si>
    <t>Zadanie zakończone.
Wykonano szlaban na wjeżdzie do ZSP nr 4.</t>
  </si>
  <si>
    <t>Zadanie zakończone.
Zakupiono i zamontowano bezstresowy dzwonek oraz radiowęzeł szkolny, w tym m.in.: 40 szt. kolumn głośnikowych, 
4-strefowy wzmacniacz matrycowy, przewody głośnikowe, sterownik dzwonków szkolnych.</t>
  </si>
  <si>
    <t>Zadanie zakończone.
Wybudowano ogródek sensoryczny, w tym m.in. zamontowano 10 szt. urządzeń zabawowych.</t>
  </si>
  <si>
    <t>Zakupiono sprzęt sensoryczny (monitor interaktywny oraz mobilną podłogę interaktywną).</t>
  </si>
  <si>
    <t xml:space="preserve">
Opracowano dokumentację projektową. </t>
  </si>
  <si>
    <t xml:space="preserve">Zadanie zakończone.
Wykonano: podbudowę pod boisko do koszykówki,  nawierzchnię sportową wraz z koszem najazdowym, wybudowano dojścia, chodniki oraz alejki.
Dostarczono i zamontowano system zadaszenia wraz z fundamentami. Dostarczono nagłośnienie, oświetlenie oraz telebim. Zamontowano trybuny wokół boiska. Zainstalowano oświetlenie awaryjne i instalację odgromową. Wykonano nasadzenia zieleni. </t>
  </si>
  <si>
    <t>Zadanie zakończone. 
Wykonano plac zabaw o nawierzchni bezpiecznej  przy ul. Malborskiej. Zamontowano urządzenia street workout, klatkę OCR, huśtawkę gniazdo, równoważnię, twister i wahadło, karuzelę oraz elementy małej architektury.</t>
  </si>
  <si>
    <t xml:space="preserve">1) Zmodernizowano halę sportową KS Korona (etap II-prawa strona hali) w zakresie szatni z węzłem natryskowym oraz w zakresie węzła sanitarnego wc.
2) Zmodernizowano oświetlenie awaryjne i ewakuacyjne w zakresie wymiany opraw oraz wykonania okablowania zasilającego w pawilonie medialnym  oraz trybunę północną i południową w zakresie hydroizolacji elementów dachowych na obiekcie SM im. H. Reymana. 
3) Zmodernizowano obiekty Klubu Sportowego Błyskawica Wyciąże w zakresie wewnętrznej instalacji gazu, centralnego ogrzewania, zimnej i ciepłej wody użytkowej;  wykonano demontaż istniejącej ścianki, wykonano instalacje gazowe, instalacje wody zimnej i ciepłej oraz centralne ogrzewanie grzejnikowe w  budynku A i B. 
4) Zmieniono usytuowanie kontenera wraz z częścią ogrodzenia oraz wybudowano chodnik przy Orliku na ul. Fortecznej 75. </t>
  </si>
  <si>
    <t xml:space="preserve">5) Zmodernizowano obiekty sportowe w zakresie automatyki systemu nawadniania na boisku głównym – Centrum Sportu i Kultury Sidzina, ul. Działowskiego 1: automatyczny system nawadniania w systemie 24 zraszaczy z adaptacją instalacji automatycznego systemu nawadniania do istniejących warunków i przyłączem systemu do źródła wody. 
6) Wybudowano ogrodzenie na terenie KS Wróblowianka. 
7) Dostarczono i zamontowano doposażenie oraz wykonano zasilanie kontenera socjalnego na potrzeby KS Tyniec. 
8) Zmodernizowano ogrodzenie budynku KS Borek.
9) Wykonano przyłącze wody, kanalizacji i zasilania w energię elektryczną kontenerów szatniowych i sanitarnych na potrzeby LKS Złomex Branice przy ul. gen. Karaszewicza-Tokarzewskiego. 
10) Zmodernizowano obiekty sportowe przy ul. Siedleckiego w zakresie dostawy wraz z instalacją band hokejowych oraz demontażem starych band. </t>
  </si>
  <si>
    <t xml:space="preserve">Zadanie zakończone.
Zmodernizowano ślusarkę elewacyjną zewnętrzną, całoszklaną fasadę strukturalną, okna napowietrzające, żaluzje systemowe elewacyjne, napowietrzające i oddymiające. Zmodernizowano konstrukcje żelbetowe i stopy fundamentowe, wykonano obudowę liniową, zamontowano pokrycia daszków czołowych i wymieniono pokrycie dachowe (trybuna północna i południowa). Zmodernizowano centrale wentylacyjne, pożarowe, system sygnalizacji pożarowej (SSP/SAP), system DSO, oświetlenie awaryjne. W budynku medialnym zmodernizowano posadzkę na parterze i taras na I piętrze, wymieniono fasadę aluminiową i  wykonano fasadę wentylowaną. 
Wykonano podłogi w punktach kateringowych na trybunie wschodniej.
Dostarczono system telewizji stadionowej. </t>
  </si>
  <si>
    <t>Zarządzeniem Nr 1412/2023 PMK z dnia 29.05.2023 r. dokonano zmiany nazwy zadania.</t>
  </si>
  <si>
    <t xml:space="preserve">Dostarczono sztuczną trawę, wyposażenie sportowe boiska, maszty oświetleniowe, oprawy i kable oświetleniowe. Wykonano drenaż i podbudowę pod boisko ze sztuczną nawierzchnią. </t>
  </si>
  <si>
    <t xml:space="preserve">Wykonano roboty budowlane w zakresie montażu mobilnej platformy startowej do kayak-cross, boksów sędziowskich, systemu naciągowego do bramek slalomowych.
Dostarczono urządzenia do utrzymania toru: ciągnik rolniczy z wyposażeniem, posypywarkę, wysięgnik wielofunkcyjny, przyczepę, zamiatarkę, traktorek, urządzenie ciśnieniowe, system startowy do mobilnej platformy startowej do kayak-cross, ekrany Led z akcesoriami, suszarki przemysłowe, tablicę wyników.   </t>
  </si>
  <si>
    <t>Zadanie zakończone.
Wykonano docieplenie i zmodernizowano pokrycie dachowe budynku administracyjnego.</t>
  </si>
  <si>
    <t>Zadanie zakończone.
Zmodernizowano nawierzchnię toru jazdy, wymieniono i pomalowano kickboard, zmodernizowano płyty na prostych, wymieniono bandy stałe na łukach, zmodernizowano bandę energochłonną, wymieniono plandeki za bandami na łukach, zmodernizowano bramę techniczną oraz wjazdową z parku na tor i studzienki odwodnieniowe, uzupełniono styropiany na łukach, wyznaczono pola dla zawodników w parku maszyn, wykonano wiaty na zużyte oleje i stanowisko do tankowania, zmodernizowano wieżyczki telewizyjne, kasy biletowe, ogrodzenia, wymieniono bandy pneumatyczne i szyby w budce telefonicznej.</t>
  </si>
  <si>
    <t>Zarządzeniem Nr 1477/2023 PMK z dnia 31.05.2023 r. dokonano zmiany nazwy zadania.</t>
  </si>
  <si>
    <t>Zarządzeniem Nr 2093/2023 PMK z dnia 31.07.2023 r. dokonano zmiany nazwy zadania.</t>
  </si>
  <si>
    <t xml:space="preserve">
28.03.2023 r. uzyskano ostateczną decyzję o PNB. 
Zarządzeniem Nr 1978/2023 PMK z 19.07.2023 r. wycofano zadanie z budżetu Miasta.</t>
  </si>
  <si>
    <t xml:space="preserve">16.08.2023 r. zawarto umowę na wykonanie robót budowlanych z terminem realizacji 16.06.2025 r.
Rozpoczęto prace przygotowawcze przy wykonywaniu trybun. Ustawiono zaplecze dla potrzeb klubu i wykonano drogi dojazdowe. </t>
  </si>
  <si>
    <t xml:space="preserve">Kontynuowano umowę z 2022 r. na wykonanie robót budowlanych. 
Wykonano ogrodzenie docelowe terenu, wycinkę i przesadzenia drzew. Wykonano drenaż boisk i kanalizację deszczową. Wykonano fundamenty pod świetlicę wraz z izolacją warstw podposadzkowych oraz wewnętrzną instalację kanalizacji sanitarnej podposadzkowej, wszystkie instalacje podtynkowe i podposadzkowe. Zakończono wykonanie słupów żelbetowych, wymurowano ściany konstrukcyjne i działowe. Zakończono wykonanie dachu wraz z warstwami na dachu. Wykonano ocieplenie styropianem elewacji budynku. </t>
  </si>
  <si>
    <t>Zadanie zakończone.
Wykonano prace konstrukcyjne, w tym montażowe ścian działowych, sufitów podwieszonych, tynkarskie i malarskie, położono okładziny ceramiczne ścian /flizy/ i posadzki z terakoty. Wykonano instalacje wod-kan, wentylacji mechanicznej, CO oraz gazu, w tym montaż kotłów i zasobnika CWU. Zrealizowano roboty budowlane związane z montażem ślusarki okiennej i drzwiowej. Zagospodarowano teren, zabudowano zbiornik na gaz. Zrealizowano roboty budowlane w zakresie  modernizacji dachu, wymiany dachówki oraz wykonania systemu monitoringu.</t>
  </si>
  <si>
    <t xml:space="preserve">Zadanie zakończone.
Wykonano plac do ćwiczeń streetworkout  przy ZSP 18, ul. Litewska 34. W ramach robót budowalnych zrealizowano podbudowę z kruszyw kamiennych z zasypem z ziemno -piaskowym wraz z zasiewem trawy, nawierzchnię utwardzoną z kruszyw kamiennych i geokraty wokół stołu do Ping-Ponga. Zamontowano urządzenie streetworkout i tablicę informacyjną. 	 </t>
  </si>
  <si>
    <t>Zakupiono lampy Led do oświetlenia boiska na terenie obiektu sportowego przy ul. Ptaszyckiego. 
Zakupiono bramki do Goalball zgodne z wytycznymi IBSA na potrzeby Hali 100-lecia Cracovii.
Zakupiono 2 kontenery szatniowe i 1 kontener sanitarny na potrzeby LKS Złomex Branice.
Zakupiono  mikrociągnik oraz kontener magazynowy dla Kolejowego Klubu Wodnego 1929.
Zakupiono ogrodzenie panelowe dla Yacht Klub Polski Kraków.</t>
  </si>
  <si>
    <t>Zadanie zakończone.
Zmodernizowano drogi na terenie miasta Krakowa, w ramach budowy linii tramwajowej KST etap III (os. Krowodrza Górka – Górka Narodowa) wraz z budową dwupoziomowego skrzyżowania w ciągu ul. Opolskiej, w wybranych lokalizacjach tj.:
* Budowa ul. Dominika Ździebły-Danowskiego od ul. Fieldorfa Nila do ul. Opolskiej.</t>
  </si>
  <si>
    <t>Kontynuowano umowę z 13.08.2018 r. na opracowanie dokumentacji projektowej wraz z późn. aneksami.
W 2021 r. Małopolski Urząd Wojewódzki uchylił decyzję o ZRID wydaną w 2020 r. i skierował ją do ponownego rozpatrzenia.
W 2023 r. Wykonawca złożył do AU UMK uzupełnienia materiałów do wniosku o ponowne wydanie decyzji o ZRID. Trwa weryfikacja złożonych korekt.</t>
  </si>
  <si>
    <t>* oświetlenie uliczne :
- długość sieci - 1810 m,
- słupy oświetleniowe  z wysięgnikami i oprawami - 49 szt.
- szafa SON  -  1 kpl.,
* sieć teletechniczną :
- długość sieci  - 375 m,
- słupy  -15  kpl.,
- studnia teletechniczna 1 kpl.,
- sieć NN i SN: długość sieci - 101 m, słup odporowo - narożny - 1 kpl., słup odporowy  - 2 kpl.
Roboty odebrano protokołem z 10.03.2023 r.</t>
  </si>
  <si>
    <t>Z uwagi na długie oczekiwanie na wytyczne od Małopolskiego Wojewódzkiego Konserwatora Zabytków, a następnie uzyskanie Pozwolenia Konserwatora - termin realizacji umowny opóźnił się.</t>
  </si>
  <si>
    <t>Zadanie zakończone.
22.03.2023 r. zawarto umowę na opracowanie dokumentacji projektowej.
19.06.2023 r. uzyskano decyzję o pozwoleniu na budowę nr 714/6740.1/2023, która stała się ostateczna z dniem 23.06.2023 r.
Prace projektowe zostały rozliczone protokołem z 03.07.2023 r.</t>
  </si>
  <si>
    <t>Zadanie zakończone.
Zakończono opracowanie dokumentacji projektowej i wykonanie robót budowlanych  na podstawie umowy z 27.09.2022 r. 
W ramach umowy wykonano tablice zmiennej treści wraz z systemem sterującym i niezbędną infrastrukturą sprzętową składającą się z:
- 6 km sieci światłowodowej,
- 127 kamer ANPR i 41 punktów kamerowych,</t>
  </si>
  <si>
    <t>- 7 tablic VMS, 
- 20 stacji pomiaru ruchu drogowego, 
- 6 stacji meteorologicznych.
Zamontowane tablice wyświetlają:
- czas dojazdu na wybranych odcinkach (objętych kamerami ANPR),
- alternatywne trasy,
- zmiany w organizacji ruchu,
- liczbę miejsc wolnych na parkingach P+R,
- dane o sytuacji meteorologicznej,
- inne ważne dla kierujących informacje.
Prace rozliczono i odebrano protokołem 27.10.2023 r.
06.11.2023 r. podpisano zlecenie na wykonanie dedykowanego Systemu Monitoringu Strefy Ograniczonego Ruchu z terminem realizacji 04.12.2023 r.  
Prace zostały odebrane i rozliczone protokołem z 30.11.2023 r.
17.10.2023 r. podpisano zlecenie na promocję projektu poprzez wykonanie i montaż 1 tablicy informacyjno - promocyjnej oraz oznakowanie powstałych w projekcie środków trwałych za pomocą naklejek. Promocja została przeprowadzona, tablice wykonane i zamontowane. 
Prace zostały odebrane protokołem z 30.10.2023 r.</t>
  </si>
  <si>
    <t>Zadanie zakończone.
11.04.2023 r. zawarto umowę na opracowanie dokumentacji projektowej.
29.08.2023 r. uzyskano zaświadczenie o braku sprzeciwu wobec zgłoszenia zamiaru wykonania robót budowlanych znak: AU-01-7.6743.1684.2023.EFI.
Prace projektowe odebrano i rozliczono protokołem z 13.09.2023 r.</t>
  </si>
  <si>
    <t>Zadanie zakończone. 
06.06.2023 r. zawarto umowę na opracowanie dokumentacji projektowej i wykonanie robot budowlanych z terminem realizacji 6 m-cy od dnia zawarcia umowy. 
10.01.2023 r. uzyskano zaświadczenie o braku podstaw do wniesienia sprzeciwu wobec zamiaru zgłoszenia wykonania robót budowalnych znak: AU-01-7.6743.1840.2023.EFI.
W ramach umowy wykonano: kabel - 345 m, oprawę - 8 kpl., słup oświetleniowy - 8 szt., fundament - 8 szt., bednarkę ocynkowaną - 6 m, rurę ochronną - 345 m, złącze bezpiecznikowe - 8 kpl., uziom szpilkowy - 2 szt., przewód - 42 m.</t>
  </si>
  <si>
    <t>Zadanie zakończone.
17.05.2023 r. zawarto umowę na wykonanie robót budowlanych.
W ramach umowy zmodernizowano łącznie 76 lamp. 
Roboty odebrano protokołem z 29.09.2023 r.</t>
  </si>
  <si>
    <t>Zadanie zakończone.
14.04.2023 r. zawarto umowę na opracowanie dokumentacji projektowej i wykonanie robót budowlanych. 
20.10.2023 r. uzyskano zaświadczenie o braku podstaw do wniesienia sprzeciwu wobec zamiaru zgłoszenia wykonania robót budowalnych znak: AU-01-7.6743.1379.2023.AMA.
Wykonano:
- dobudowę linii kablowej - 103 m,
- kabel 123 m,
- budowę słupów oświetleniowych - 3 kpl.,
- montaż opraw oświetleniowych - 3 kpl.,
- montaż rur ochronnych 103 m.
Roboty odebrano protokołem z 11.12.2023 r.</t>
  </si>
  <si>
    <t>28.08.2023 r. zawarto umowę na opracowanie aktualizacji dokumentacji projektowej z terminem realizacji 28.01.2024 r. 
Rozpoczęto prace związane z opracowaniem aktualizacji dokumentacji projektowej.
Rozliczono opłaty związane z pozyskaniem uzgodnień z Polską Spółką Gazownictwa.</t>
  </si>
  <si>
    <t>03.08.2023 r. zawarto umowę na opracowanie aktualizacji dokumentacji projektowej.
Trwa opracowanie dokumentacji projektowej.</t>
  </si>
  <si>
    <t>Rozbudowa ul. Ważewskiego (drogi lokalnej gminnej) od ul. Zakopiańskiej do granicy posesji nr 11A i 13 wraz ze skrzyżowaniem ul. Ważewskiego z ul. Zakarczmie oraz rozbudowa ul. Zakarczmie (drogi dojazdowej gminnej) od skrzyżowania z ul. Ważewskiego do wjazdu na posesję nr 8</t>
  </si>
  <si>
    <t>Kontynuowano umowę z 13.01.2017 r. na  opracowanie dokumentacji projektowej.
18.08.2023 r. uzyskano decyzję nr 22/6740.4/2022 o ZRID oraz wydano postanowienie nr AU-01-6.6740.4.28.2021.BUR z 18.08.2023 r. nadające jej rygor natychmiastowej wykonalności.
07.06.2023 r. zawarto umowę na wykonanie robót budowlanych z terminem realizacji 07.06.2025 r.
Rozpoczęto roboty budowlane.
Wykonano:
- przebudowę sieci gazowej - 82,17 m,
- sieć wodociągową - 1130 m,
- kanalizację deszczową - 1007 m.</t>
  </si>
  <si>
    <t>Kontynuowano umowę z 28.08.2017 r. na opracowanie dokumentacji projektowej.
24.07.2023 r. złożonono wniosek o wydanie decyzji o ZRID.
28.12.2023 r. postępowanie o wydanie decyzji o ZRID zostało zakończone decyzją odmowną.
Trwa kompletowanie materiałów do złożenia nowego wniosku.</t>
  </si>
  <si>
    <t>06.07.2023 r. zawarto umowę na opracowanie aktualizacji dokumentacji projektowej.
Prace projektowe odebrano protokołem z 20.10.2023 r.</t>
  </si>
  <si>
    <t>Kontynuowano umowę z 04.02.2021 r. na opracowanie dokumentacji projektowej.
Trwa opracowanie dokumentacji projektowej.</t>
  </si>
  <si>
    <t>Kontynuowano umowę z  01.02.2021 r. na opracowanie dokumentacji projektowej.
14.03.2023 r. - uzyskano decyzję o ZRID, od której wpłynęły odwołania, trwa postępowanie odwoławcze.
11.04.2023 r. decyzji został nadany rygor natychmiastowej wykonalności.
07.09.2023 r. zawarto porozumienie dotyczące przekazania opracowanej dokumentacji projektowej wraz z decyzją o ZRID, celem umożliwienia Zamawiającemu przygotowania realizacji robót oraz  ustalające wynagrodzenie za przekazane materiały pomniejszone o koszt uzyskania ostatecznej decyzji o ZRID. 
Prace zostały odebrane i rozliczone protokołem z 19.09.2023 r.
09.11.2023 r. ogłoszono zamówienie publiczne na wykonanie robót budowlanych.
27.11.2023 r. nastąpiło otwarcie ofert.</t>
  </si>
  <si>
    <t>- ul. Ogłęczyzna z ul. Na Załęczu - uzyskano zaświadczenie nr AU-01-7.6743.1846.2023.EFI z dnia 17.10.2023 r. o braku podstaw do wniesienia sprzeciwu, w drodze decyzji, wobec zgłoszenia zamiaru wykonania robót budowlanych, 
- ul. Drożyska od sklepu spożywczego nr 17 do bud. 72 - uzyskano uzgodnienia branżowe z Tauron dotyczące istniejacego uzbrojenia ternu.</t>
  </si>
  <si>
    <t>Zlecono prace polegające na budowie/przebudowie chodników w następujących lokalizacjach:
- ul. Siewna;
- ul. Balicka; 
- ul. Poległych w Krzesławicach od os. Na Stoku 48 – 51;
- ul. Bałuckiego od ul. Zagrody do Rynku Dębnickiego;
- os. Centrum A 13.</t>
  </si>
  <si>
    <t>Kontynuowano umowę z 15.05.2019 r. na opracowanie dokumentacji projektowej wraz z późn. aneksami.
19.04.2023 r. została wydana decyzja o ZRID nr 18/6740.4/2023. Decyzja stała się ostateczna z dniem 23.05.2023 r.
Dokumentacja projektowa została odebrana protokołem z 30.05.2023 r.</t>
  </si>
  <si>
    <t>Kontynuowano umowę z 05.03. 2020 r.  na opracowanie dokumentacji projektowej i wykonanie robót budowlanych. Umowa została rozwiązana za porozumieniem stron. W ramach umowy wykonano dokumentację projektową, która zastała odebrana i rozliczona.
09.01.2023 r. uzyskano decyzję o ZRID, która stała się ostateczna a dniem 19.01.2023 r.
12.07.2023 r. zawarto umowę na aktualizację dokumentacji projektowej w zakresie zwiększenia średnic i budowy kanału deszczowego wraz z przyłączami do projektowanego zbiornika retencyjnego.
Prace projektowe odebrano i rozliczono protokołem z 12.12.2023 r.</t>
  </si>
  <si>
    <t>19.06.2023 r. zawarto umowę na wykonanie robót budowlanych.
Wykonano:
- sieć wodociągową i kanalizacji sanitarnej,  
- przebudowę sieci ciepłowniczej osiedlowej i kolidującej z robotami drogowymi.
Rozpoczęto realizację:
- sieci kanalizacji deszczowej,
- przebudowę i budowę sieci elektroenergetycznej,  
- robót drogowych w rejonie klubu Kwadrat oraz na  drodze dojazdowej/ wzdłuż starego pasa startowego/ od istniejącego wjazdu na teren Małopolskiego Centrum Nauki oraz w rejonie projektowanego ronda,
- sieci ciepłowniczej,
- robót wykończeniowych w studniach rewizyjnych i studzienkach wodnościekowych.</t>
  </si>
  <si>
    <t>Kontynuowano umowę z  2022 r. na opracowanie dokumentacji projektowej.
Aneks Nr 1/2023 zmieniający termin realizacji umowy do 25.03.2024 r. (I etap - 25.11.2023 r.; II etap - 25.03.2024 r.).</t>
  </si>
  <si>
    <t xml:space="preserve">Kontynuowano umowę z 2022 r. na wykonanie robót budowlanych. 
Wykonano roboty  rozbiórkowe, wykop, wylanie chudego betonu pod konstrukcję, elementy żelbetowe fundamentów i poziomu -1 łącznika (budynek w stanie surowym otwartym). Wykonano przebudowę sieci ciepłowniczej MPEC. Wykonano ściany murowane nośne/wypełniające łącznika poziom -1. Zrealizowano  izolację przeciwwodną i termiczną ścian fundamentowych zewnętrznych, podbicia fundamentów. Zamontowano zbiorniki retencyjne. Ułożono bednarkę pod fundamentami. Zamontowano prefabrykowane żelbetowe elementy trybun. Zamontowano belki żelbetowe dachowe. Wykonano ocieplenie oraz pokrycie dachu nad halą. Zmodernizowano parking obok szkoły, wykonano prace ziemne oraz drenaż pod boisko sportowe zewnętrzne. </t>
  </si>
  <si>
    <t>Zakupiono odkurzacz basenowy dla KS Korona. 
Zakupiono 3 samochody służbowe, dron wraz z akcesoriami, sprzęt komputerowy z oprogramowaniem, urządzenia biurowe, zarządzalne przełączniki sieciowe, system zbierania informacji monitorowania zagrożeń w sieci lokalnej w formie maszyny wirtualnej, na potrzeby ZIS. 
Zakupiono multimedialne urządzenie pn. Knowla Box (aktywna ściana i podłoga) wraz z matą z przeznaczeniem na działania promocyjne ZIS.
Zakupiono wyposażenie do ciągnika oraz serwer na potrzeby SM Reymana. 
Zakupiono generator do dezynfekcji wody na Hali Widowiskowo-Sportowej Suche Stawy.</t>
  </si>
  <si>
    <t>Kontynuowano umowę z 27.10.2020 r. na opracowanie dokumentacji projektowej.
Trwają rozmowy z Wykonawcą dotyczące rozwiązania umowy na obecnym etapie ze względu na brak możliwości uzyskania decyzji o PNB.</t>
  </si>
  <si>
    <t xml:space="preserve">Kontynuowano umowę z 30.12.2020 r. na opracowanie dokumentacji projektowej wraz z późn. aneksami.
W zakresie opracowania uzyskano:
- decyzję wodnoprawną, 
- projekty branżowe,
- porozumienie w zakresie ujęcia zakresu działania WMK S.A. w procesie realizacji inwestycji,
- porozumienie w sprawie usunięcia kolizji z siecią elektroenergetyczną stanowiącą składnik majątku Tauron Dystrybucja S.A. 
- zaświadczenia Ministerstwa Cyfryzacji o ostateczności decyzji zwalniającej z obowiązku budowy kanału technologicznego. </t>
  </si>
  <si>
    <t>Zadanie zakończone.
Zakończono opracowanie dokumentacji projektowej na podstawie umowy z  23.12.2021 r.
24.07.2023 r. uzyskana została decyzja o PNB  nr 378/6740.2/2023 z dnia 24.07.2023 r. Decyzja stała się ostateczna z dniem 10.08.2023 r. 
Prace projektowe odebrano i rozliczono protokołem z dnia  08.09.2023 r.</t>
  </si>
  <si>
    <t>23.11.2023 r. ogłoszono zamówienie publiczne na wykonanie robót budowlanych.
13.12.2023 r. nastąpiło otwarcie ofert.</t>
  </si>
  <si>
    <t>Kontynuowano umowę z 01.06.2021 r. na opracowanie dokumentacji projektowej wraz z późn. aneksami.
Trwa opracowanie dokumentacji projektowej.
21.08.2023 r. została wydana decyzja o ZRID nr 28/6740.4/2023. Od decyzji wpłynęły odwołani. Trwa postepowanie odwoławcze w MUW.</t>
  </si>
  <si>
    <t>26.06.2023 r. zawarto umowę na opracowanie koncepcji.
Trwa opracowanie koncepcji.</t>
  </si>
  <si>
    <t>Kontynuowano umowę z 29.12.2023 r. na opracowanie dokumentacji projektowej z terminem realizacji 29.09.2024 r.</t>
  </si>
  <si>
    <t>Wykonano pomiar geometrii węzła rozjazdów tramwajowych Dąbie.
26.10.2023 r. unieważniono przetarg na opracowanie dokumentacji projektowej. Oferty znacznie przewyższały kwotę, którą zamawiający zamierzał przeznaczyć na sfinansowanie zamówienia.</t>
  </si>
  <si>
    <t>Zadanie zakończone.
Doświetlono przejścia dla pieszych we wskazanych lokalizacjach przy ul. Architektów.</t>
  </si>
  <si>
    <t>Zakupiono:
- system finansowo-księgowy ERP wraz z wymaganymi modułami,
- elementy dekoracji świąteczno-noworocznej Miasta Krakowa,
- dedykowany sprzęt serwerowy do obsługi systemu klasy ERP.</t>
  </si>
  <si>
    <t>Zadanie zakończone.
Rozbudowano monitoring wizyjny w budynku UMK przy pl. Wszystkich Świętych 3-4 w Kancelarii Magistratu. Zamontowano 9 kamer nad depozytorami kluczy i 6 kamer w nowym wejściu do budynku UMK.</t>
  </si>
  <si>
    <t xml:space="preserve">Zadanie zakończone.
Opracowano dokumentację projektową dla wykonania modernizacji instalacji centralnego ogrzewania w budynku UMK przy ul. Sarego 4. </t>
  </si>
  <si>
    <t>Zadanie zakończone.
Podłączono budynek Straży Miejskiej Krakowa przy ul. Jana Pawła II do miejskiej sieci światłowodowej.</t>
  </si>
  <si>
    <t xml:space="preserve">Trwa druga faza opiniowania rozwiązań koncepcyjnych. 
W dniach od 9 do 30 czerwca 2023 r. przeprowadzone zostały konsultacje społeczne. Z uwagi na pojawienie się uwag do rozwiązań koncepcyjnych od Wydziału Miejskiego Inżyniera Ruchu termin zakończenia realizacji koncepcji przedłużono do 18.08.2023 r. Z powodu trwających ustaleń oraz wprowadzania korekt do rozwiązań koncepcyjnych przez Wykonawcę pojawiły się opóźnienia w zakończeniu realizacji opracowania.
W ostatnim kwartale 2023 r. zakończono dodatkowe opiniowanie rozwiązań przez Wydział Miejskiego Inżyniera Ruchu, wprowadzono konieczne korekty. 15.12.2023 r. Zamawiający odebrał przedmiotowe opracowanie. </t>
  </si>
  <si>
    <t>Zadanie zakończone.
Dofinansowano: wykonanie robót budowlanych związanych z podbiciem ścian fundamentowych, wykonanie części instalacji elektrycznych, częściowe wykonanie instalacji mechanicznej i instalacji wod-kan., wykonanie części podłóg, tynków, nadproży i ścian działowych, zakup i montaż części stolarki i ślusarki oraz montaż części adaptacji akustycznej.</t>
  </si>
  <si>
    <t xml:space="preserve">Opracowano dokumentację projektową modernizacji ogrodu przyszkolnego, w tym m.in.: ekspertyzę ornitologiczną i przyrodniczą, inwentaryzację geodezyjną, projekty: architektoniczno-budowlany, zagospodarowania terenu i techniczny. </t>
  </si>
  <si>
    <t>Decyzja o ŚU z 16.12.2016 r. znak WS.004.6220.90.2016WMi, która jest załącznikiem do ww. umowy nie zawiera takich zapisów (uwzględniała jedynie, że wody opadowe i roztopowe z układu drogowego i tramwajowego będą odprowadzane do kanalizacji ogólnospławnej).
W dniu 03.11.2023 r. zawarto porozumienie dotyczące rozwiązania umowy. Komisja Odbioru sporządziła protokół końcowy.</t>
  </si>
  <si>
    <t xml:space="preserve">	ZDMK/ST9.7/23</t>
  </si>
  <si>
    <t>04.05.2023 r. zawarto umowę na opracowanie dokumentacji projektowej.	
22.12.2023 r. uzyskano ostateczne pozwolenie konserwatorskie oraz złożono wniosek do AU UMK o wydanie decyzji o PNB.</t>
  </si>
  <si>
    <t xml:space="preserve">Wykonano modernizację toalet na: ul. Prądnickiej, al. Róż, al. Solidarności oraz w Parku Krakowskim.
Wykonano i zamontowano system płatniczy do bezobsługowej toalety na Park&amp;Ride w Mydlnikach.
Uzyskano decyzje o PNB na budowę nowych toalet na: os. Widok, ul. Sielskiej, ul. Grzegórzeckiej oraz Rondzie Kocmyrzowskim. </t>
  </si>
  <si>
    <t xml:space="preserve">Zadanie zakończone.
Zakupiono i zamontowano 2 huśtawki na terenie smoczego skweru na Plantach Mistrzejowickich.
Posadowiono automatyczną stację pomiaru zanieczyszczeń powietrza przy ul. Wielickiej. </t>
  </si>
  <si>
    <t>5.09.2023 r. zawarto umowę na opracowanie dokumentacji projektowej modernizacji pomnika w Parku Lotników Polskich z terminem realizacji 31.07.2024 r.
Opracowano mapę do celów projektowych, wykonano ekspertyzę konstruktorską pomnika oraz zatwierdzono koncepcję projektu.</t>
  </si>
  <si>
    <t xml:space="preserve">Zadanie zakończone.
Posadowiono toalety, zagospodarowano teren i wykonano nawierzchnie brukowe w Parku Maćka i Doroty – ul. Wichrowa oraz w Parku w Łagiewnikach – ul. Fredry. </t>
  </si>
  <si>
    <t>Zadanie zakończone.
Wykonano: 
- 16 mb ogrodzenia przy rzeźbie "Ptaki"
- 12 mb ogrodzenia przy rzeźbie "Organy"
- nawierzchnię ze żwirku wokół rzeźby "Dziewczynka"
- wykonano i zamontowano 4 tabliczki z informacją o rzeźbach.</t>
  </si>
  <si>
    <t>Zadanie zakończone.
Zrealizowano umowę dotyczącą przyłączenia do sieci dystrybucji Tauron w Parku Rzecznym Wilga od ul. Rzemieślniczej do ul. Brożka. 
Opracowano dokumentację dotyczącą odwodnienia na terenie wybiegu dla psów przy ul. Stojałowskiego.</t>
  </si>
  <si>
    <t>Zadanie zakończone.
Wykonano podwyższenie i certyfikację piaskownicy w os. Szkolnym 35, podwyższenie i certyfikację piaskownicy w os. Szkolnym 10. 
Powiększono istniejącą górkę saneczkową w os. Szkolnym 35.
Współfinansowanie z zadaniem inwestycyjnym nr ZZM/O1.274/22.</t>
  </si>
  <si>
    <t>14.12.2023 r. odebrano dokumentację projektową dla rewitalizacji Kopca Krakusa wraz z otoczeniem.</t>
  </si>
  <si>
    <t>Rozpoczęto realizację zadania. 
21.09.2023 r. zawarto umowę na wykonanie robót budowlanych z terminem realizacji 18.04.2024 r.
Zakupiono: obrzeża stalowe, bruk klinkierowy, pergolę, huśtawki, okablowanie do oświetlenia parkowego, oprawy liniowe oraz drzewa.</t>
  </si>
  <si>
    <t>Zadanie zakończone.
Wykonano dokumentację projektową dot. modernizacji Krakowskiego Teatru Variete w zakresie robót budowlanych doprowadzających do prawidłowego stanu technicznego funkcjonujący obiekt teatru w zakresie odprowadzenia wód opadowych oraz ścieków sanitarnych z budynku teatru oraz przynależnego do niego terenu podworca wraz z modernizacją pomieszczeń kondygnacji podziemnej. 
Uzyskano decyzję o PNB nr 59/6740.3/2023 z dnia 
25.07.2023 r.</t>
  </si>
  <si>
    <t>- ul. Balickiej – znak: AU-01-7.6743.385.2023. PZI z dnia 06.03.2023 r.;
- ul. Siewnej – znak: AU-01-7.6743.9812.2023. PKR z dnia 29.05.2023 r.
Zawarto umowy na opracowanie koncepcji budowy chodników w następujących lokalizacjach:
- ul. Na Zielonki od skrzyżowania ul. Gaik i ul. Władysława Łokietka do przystanków autobusowych Tonie Kąty wraz z analizą rozbudowy drogi,
- ul. Bulwarowa - od ul. Andersa do ul. Kocmyrzowskiej, 
- ul. Łokietka - brakujące odcinki chodników wraz z podziałem na części dla przyszłych opracowań w zakresie dokumentacji projektowych,
- ul. Bogucianka od ul. Walgierza Wdałego do ul. Grodzisko.
Zawarto umowy na opracowanie dokumentacji projektowej w następujących lokalizacjach:
- ul. Łutnia – od skrzyżowania ul. Łutnia 46 (region sklepu) do działki nr 166 obr. 107 Podgórze,</t>
  </si>
  <si>
    <t>- ul. Isep - od przystanku przy ul. Wiklinowej do ul. Cuplowej,
- ul. Radzikowskiego - od ul. Fiszera do ul. Słowiczej,
- ul. Cechowa - od zjazdu do Przedszkola „little steps” do działki nr 216,
- ul. Kazimierza Odnowiciela – od XXXI Liceum Ogólnokształcącego do Samorządowego Przedszkola nr 162, 
- ul. XX Pijarów przy budynkach nr 1 i 2,
- ul. Odmętowa od skrzyżowania z ul. Klasztorną do alejki przy Szpitalu Żeromskiego,
- ul. Prażmowskiego od przystanku Prażmowskiego do ul. Topografów,
- ul. Sawy-Calińskiego od skrzyżowania z ul. Andrzeja Stopki do skrzyżowania z ul. Kuśnierską,</t>
  </si>
  <si>
    <t>- ul. Księcia Józefa na odcinku od restauracji Srebrna Góra do Zakładu Uzdatniania Wody Bielany,
- ul. Łuczanowicka od kompleksu przystanków „ul. Orłowskiego Nż” do przystanku autobusowego „Łuczanowice” przy ul. Godebskiego,
- ul. Bolesława Śmiałego,
- ul. Wańkowicza – na podstawie opracowanej koncepcji wariantu wynikowego,
- ul. Chełmońskiego – na podstawie opracowanej koncepcji,
- ul. Wyciąska - od istniejącego chodnika przy ul. Wyciąska 1a do istniejącego chodnika przy ul. Wyciąska 15,
- ul. Podgórki.</t>
  </si>
  <si>
    <t>Kontynuowano rozliczenia finansowego porozumienia z 2012 r. zawartego pomiędzy Gminą Miejską Kraków a Regionalnym Dworcem Autobusowym.
13.10.2023 r. zawarto umowę na opracowanie dokumentacji projektowej na budowę odcinka drogi łączącej parking Muzeum Armii Krajowej z rondem łączącym układ drogi w rejonie ul. Wita Stwosza z terminem  realizacji 13 m-cy od daty zawarcia umowy.
Rozpoczęto opracowanie dokumentacji projektowej.</t>
  </si>
  <si>
    <t>Nie uzyskano ostatecznej decyzji o ŚU w związku z koniecznością zmiany parametrów technicznych tunelu premetra. Jak również w trakcie trwania przepowadzonych konsultacji społecznych mieszkańcy wyrazili protest przeciwko planom budowy fragmentu linii premetra na estakadzie. W ich wyniku podjęto decyzję o ograniczeniu zakresu wniosku o wydanie decyzji o ŚU. 
Zmiany te spowodowały konieczność ponownego zaopiniowania wniosku przez jednostki opiniujące, a tym samym wpłynęły na wydłużenie postępowania administracyjnego. Uzyskanie ostatecznej decyzji o ŚU planowane jest na pierwszą połowę 2024 r.
W związku z opóźnieniem uzyskania decyzji o ŚU nie zostało ogłoszone zamówienie publiczne na opracowanie dokumentacji projektowej dla budowy pierwszego etapu linii premetra.</t>
  </si>
  <si>
    <t>Uzyskano zaświadczenia:
- AU-01-7.6743.2900.2022.ANO z 6.02.2023 r. 
- AU-01-7.6743.2.19.2023.AMA z 17.04.2023 r.
o braku podstaw do wniesienia sprzeciwu wobec zgłoszenia zamiaru wykonania robót budowlanych dotyczących wykonania obiektów małej architektury przy ul. Domagały.
17.05.2023 r. zawarto umowę na wykonanie robót budowalnych z terminem realizacji 31.05.2024 r.
Rozpoczęto roboty budowlane. Zakupiono: materiał roślinny, nasiona przeznaczone pod wykonanie trawnika oraz łąki kwietnej, słupy oświetleniowe, oprawy oświetleniowe, kabel wielożyłowy oraz obiekty małej architektury.  
Współfinansowanie z zadaniem inwestycyjnym nr ZZM/O1.151/22.</t>
  </si>
  <si>
    <t>Zarządzeniem Nr 3660/2023 PMK z 7.12.2023 r. wycofano zadanie z budżetu Miasta.</t>
  </si>
  <si>
    <t>Zadanie zakończone.
Wykonano przebudowę oświetlenia, w tym demontaże oraz montaże słupów wraz z okablowaniem i oprawami,  rozbiórkę alejek z nawierzchni asfaltowej oraz podbudowy z betonu.
Współfinansowanie z zadaniem inwestycyjnym Dzielnicy VIII nr ZZM/DIW/O-VIII-7/20.</t>
  </si>
  <si>
    <t>Zadanie zakończone.
24.07.2023 r. uzyskano zaświadczenie nr  AU-01-7.6743.1247.2023.ANO o braku podstaw do wniesienia sprzeciwu wobec zgłoszenia zamiaru wykonania robót budowlanych dotyczących wykonania obiektów małej architektury przy ul. Kłosowskiego. 
Wykonano biblioteczkę przy Szkole Podstawowej nr 86, stelaż pod bocianie gniazdo przy ul. Podstawie oraz 4 stoły z ławkami, 2 stoły do gry w szachy i 4 tablice informacyjne w Parku Wiśniowy Sad.
Zakupiono i zamontowano 43 ławki i 2 kosze na terenie Dzielnic XIV-XVIII.</t>
  </si>
  <si>
    <t>Wypłacono 2 dofinansowania zgodnie z wyrokiem Sądu Administracyjnego Sygn. Akt I GSK 287/22 z 18.01.2023 r. oraz Sądu Okręgowego w Krakowie Sygn. Akt II Ca 246/23 z 9.11.2023 r.</t>
  </si>
  <si>
    <t>Zakupiono i zmagazynowano elementy małej architektury oraz kraty pomostowe. Kontynuacja zadania w ramach ZZM/O1.90/23.</t>
  </si>
  <si>
    <t>Zakupiono urządzenia zabawowe - 8 szt. i elementy małej architektury - 51 szt. Kontynuacja zadania w ramach ZZM/O1.91/23.</t>
  </si>
  <si>
    <t xml:space="preserve"> </t>
  </si>
  <si>
    <t>Kontynuowano realizację zadania, w tym zakupiono fontannę wraz z niezbędnymi elementami wyposażenia oraz materiały do położenia nawierzchni brukowej.</t>
  </si>
  <si>
    <t>Rozpoczęto opracowanie dokumentacji projektowej zagospodarowania przestrzeni w oparciu o rozwiązania bazujące na naturze. Dokonano odbioru I części prac dotyczących następujących lokalizacji: skrzyżowanie Witosa i Gołaśka, plac betonowy Ehrenberga/Chełmońskiego, Planty Dębnickie - ul. Monte Cassino.</t>
  </si>
  <si>
    <t>Opracowano dokumentację projektową dotyczącą prac budowlanych, branży drogowej, elektrycznej oraz sanitarnej dla odcinka od ul. Kopernika do ul. Grzegórzeckiej.
Rozpoczęto prace ziemne w zakresie wykonania nawierzchni betonowej. Wykonano przyłącze wodno - kanalizacyjne dla przyszłego systemu nawodnienia oraz pitnika. Zakupiono elementy małej architektury oraz elementy dotyczące oświetlenia.</t>
  </si>
  <si>
    <t>Kontynuowano umowę z 2021 r. w ramach której realizowane są prace zbrojarskie i betoniarskie związane z elementami żelbetowymi obiektu oraz przygotowania do wykonania izolacji ścian w poziomie parteru. Wykonano większość ścian pomieszczeń parteru oraz stropu nad parterem, wylano schody łączące poziom parteru z piętrem oraz szyb windowy.</t>
  </si>
  <si>
    <t>Zadanie zakończone.
10.11.2023 r. uzyskano ostateczną decyzję o PNB nr 1259/6740.1/2023 na rewitalizację skweru przy ul. Lea i Królewskiej.</t>
  </si>
  <si>
    <t>21.07.2023 r. zawarto umowę na wykonanie robót budowlanych z terminem realizacji 15.07.2024 r.
Rozpoczęto roboty budowlane. Zakupiono i zamontowano 5 koszy, 3 ławki, 1 tablicę, 9 elementów fitness, 6 stojaków na rowery oraz stolik szachowy z krzesłami.</t>
  </si>
  <si>
    <t>Wykonano częściowe zagospodarowanie terenu: pomosty stalowe z barierką, drenaż i nasyp terenu pod place zabaw, nawierzchnie. Zakupiono elementy zabawowe i małą architekturę oraz materiał roślinny w ramach I etapu budowy Centrum spotkań edukacyjno-ekologicznych.</t>
  </si>
  <si>
    <t>Rozpoczęto badania przyrodnicze.
Zadanie współfinansowane z zadaniem inwestycyjnym nr ZZM/O1.307/23.</t>
  </si>
  <si>
    <t>20.10.2023 r. uzyskano zaświadczenie o braku podstaw do wniesienia sprzeciwu wobec zgłoszenia zamiaru wykonania robót budowlanych</t>
  </si>
  <si>
    <t>Rozpoczęto realizację zadania, w tym opracowano projekt budowlany i zagospodarowania terenu, projekty techniczne dla każdej z branż oddzielnie z niezbędnymi uzgodnieniami.
Zakupiono urządzenia fitness, hamaki, leżaki i elementy małej architektury. Kontynuacja zadania w ramach ZZM/O1.284/23.</t>
  </si>
  <si>
    <t>Rozpoczęto badania przyrodnicze.
Zadanie współfinansowane z zadaniem inwestycyjnym nr ZZM/O1.283/23.</t>
  </si>
  <si>
    <t>Opracowano dokumentację projektową.</t>
  </si>
  <si>
    <t>Rozpoczęto realizacje zadania, w tym dokonano wycinki drzew w Parku Aleksandry oraz zakupiono kruszywo, płyty kamienne i toaletę. Kontynuacja zadania w ramach ZZM/O1.35/20.</t>
  </si>
  <si>
    <t>Rozpoczęto realizację zadania, w tym zakupiono materiały do położenia nawierzchni brukowej.</t>
  </si>
  <si>
    <t>Zakupiono i dostarczono serwer wraz z licencją, stacje robocze wraz z monitorami oraz zestaw do określania lokalizacji drzew wraz z odbiornikiem GPS.</t>
  </si>
  <si>
    <t>Zakupiono dobiorniki GNSS.</t>
  </si>
  <si>
    <t>Rozliczono 60 umów dotacyjnych.</t>
  </si>
  <si>
    <t>Uzyskano decyzję o PNB nr 1591/6740.1/2022 z 20.12.2022 r., która stała się ostateczna z dniem 14.01.2023 r. dla budowy zbiornika retencyjno-infiltracyjnego przy ul. Burzowej na działce 162 obręb 12 Nowa Huta,
Uzyskano decyzję o PNB nr 13/6740.9/2023 z 14.09.2023 r., która stała się ostateczna z dniem 15.09.2023 r. dla przebudowy rowu wzdłuż ul. Burzowej i wykonania zbiornika retencyjnego na działce 163/2 obręb 12 Nowa Huta.</t>
  </si>
  <si>
    <t>Zadanie zakończone.
Rozliczono opracowaną koncepcję.</t>
  </si>
  <si>
    <t>Zadanie zakończone.
Opracowano dokumentacje projektowe dla:
- wylotu nr 16 na podstawie umowy z 28.04.2023 r.,
- wylotu nr 100 na podstawie umowy z 18.05.2023 r. 
Uzyskano decyzje/zezwolenia na realizację robót dla:
- wylotu nr 23 ul. Zamłynie:
* decyzja o PNB nr 978/6740.1/2023 z 24.08.2023 r., która stała się ostateczna z dniem 14.09.2023 r.,
- wylotu nr 8N ul. Makuszyńskiego i Nad Dłubnią:
* zaświadczenie o braku podstaw do wniesienia sprzeciwu wobec zgłoszenia zamiaru wykonania robót budowlanych nr  AU-01-6.6743.8.200.2023.ABI z 31.05.2023 r.,
- wylotu nr 24 ul. Lipowskiego:
* decyzja o PNB nr 568/6740.1/2023 z 16.05.2023 r., która stała się ostateczna z dniem 31.05.2023 r.
- wylotu nr 92K ul. Lotnicza: 
* zaświadczenie o braku podstaw do wniesienia sprzeciwu wobec zgłoszenia zamiaru wykonania robót budowlanych nr AU-01-6.6743.8.199.2023.ABI  z 31.05.2023 r.,
- wylotu nr 68K ul. Na Błonie:
* decyzję o PNB nr 810/6740.1/2023 z  11.07.2023 r. która stała się ostatecza z dniem 13.07.2023 r.,</t>
  </si>
  <si>
    <t>Uzyskano pozwolenie wodnoprawne nr KR.ZUZ.2.4210.6.2023.DG z 30.05.2023 r.
Uzyskano decyzję o PNB nr 901/6740.1/2023 z 2.08.2023 r., która stała się ostateczna z dniem 17.08.2023 r.
24.11.2023 r. ogłoszono zamówienie publiczne na wykonanie robót budowlanych.
11.12.2023 r. nastąpiło otwarcie ofert. W postępowaniu przetargowym wpłynęło 8 ofert.</t>
  </si>
  <si>
    <t>Zarządzeniem Nr 683/2023 PMK z dnia 16.03.2023 r. zmieniono nazwę zadania.</t>
  </si>
  <si>
    <t>Dofinansowano opracowanie koncepcji rozbudowy Szpitalnego Oddziału Ratunkowego przy Szpitalu wraz z uwzględnieniem lądowiska dla helikopterów.</t>
  </si>
  <si>
    <t>Dofinasowano zakup sprzętu medycznego i wyposażenia dla potrzeb: Oddziału Chorób Wewnętrznych, Oddziału Anestezjologii i Intensywnej Terapii, Oddziału Chirurgii Ortopedyczno- Urazowej, Oddziału Pediatrycznego, Oddziału Okulistycznego z Pododdziałem,w  tym m.in. skaner żył, aparat usg, stół operacyjny, narzędzia chirurgiczne, przenośne lampy szczelinowe, lampa operacyjna, aparat do pomiaru tlenku azotu w powietrzu wydychanym, aparat EKG oraz sprzęt informatyczny z oprogramowaniem. Dofinansowano zakup urządzeń sanitarnych wraz z montażem dla potrzeb Oddziału Chorób Wewnętrznych.
Zadanie współfinansowane z zadaniem inwestycyjnym Dzielnicy XVIII nr NW/DIR/Z-XVIII-1z/23.</t>
  </si>
  <si>
    <t>Zadanie zakończone. 
Dostarczono i zamontowano dźwig osobowy w budynku przy ul. Łanowa 43 E - DPS ul. Łanowa 41.</t>
  </si>
  <si>
    <t>Zadanie zakończone.
Wykonano roboty budowalne - etap II. Opracowano program funkcjonalno-użytkowy. Zmodernizowano budynek MOPS przy ul. Józefińskiej 14.</t>
  </si>
  <si>
    <t>Zakupiono samochód 9-cio osobowy przystosowany do przewozu osób niepełnosprawnych.</t>
  </si>
  <si>
    <t>Kontynuowano umowę z 2022 r. na wykonanie robót budowlanych dla etapu II, w tym wykonano: iniekcję ścian piwnicznych, modernizację pomieszczeń piwnicznych z wymianą instalacji elektrycznej. Wykonano: wentylację mechaniczną oraz termomodernizację ścian zewnętrznych budynku.</t>
  </si>
  <si>
    <t>Zarządzeniem Nr 1207/2023 PMK z 10.05.2023 r. zmieniono nazwę zadania.</t>
  </si>
  <si>
    <t>Zarządzeniem Nr 494/2023 PMK z 24.02.2023 r. przeniesiono środki na zadanie ZIM/Z3.8/22.</t>
  </si>
  <si>
    <t>Zakupiono interaktywne pomoce dydaktyczne z pakietem rewalidacyjnym dla Żłobka Samorządowego nr 18, ul. Mazowiecka 30a.</t>
  </si>
  <si>
    <t>Zadanie zakończone.
Przystosowano toalety do potrzeb osób z niepełnosprawnościami.</t>
  </si>
  <si>
    <t>Opracowano dokumentację projektową dla wybranych lokalizacji na: modernizację dźwigów osobowych, dostosowanie wejść do potrzeb osób niepełnosprawnych, rozbudowę szybu dźwigu osobowego. 
Zmodernizowano dźwigi osobowe w budynkach przy ul. Grochowskiej 22 i 24, pl. Serkowskiego 10.
Wybudowano szyb windowy oraz zamontowano dźwig osobowy w budynku przy ul. Czerwieńskiego 16 i ul. Pachońskiego 12. 
Wybudowano pochylnię dla osób niepełnosprawnych w budynkach przy ul. Niemcewicza 7.</t>
  </si>
  <si>
    <t>Przebudowano część parteru w budynku UMK przy Placu Wszystkich Świętych 3-4 w zakresie przebudowy: Kancelarii Magistratu wraz z dostosowaniem do potrzeb osób z niepełnosprawnościami, nowego wejścia do budynku od strony pomnika Dietla.</t>
  </si>
  <si>
    <t>Zarządzeniem PMK nr 1207/2023 z 10.05.2023 r. zmieniono nazwę zadania oraz Zarządzeniem PMK nr 1803/2023 z 3.07.2023 r. wycofano zadanie z budżetu Miasta.</t>
  </si>
  <si>
    <t>Dofinansowano opracowanie programu funkcjonalno - użytkowego przebudowy I piętra Pawilonu A1 dla potrzeb Oddziału Okulistycznego z Pododdziałem.
Dofinansowano przebudowę Oddziału Otolaryngologicznego z Pododdziałem, w tym wykonanie przebudowy łazienek dla pacjentów, montaż klimatyzatorów w wybranych pomieszczeniach Oddziału, wydzielenie pomieszczenia magazynu leków, wykonanie prac przystosowawczych w wybranych pomieszczeniach Oddziału wraz z zakupem wyposażenia i robotami wykończeniowymi.
Dofinansowano wymianę centrali wentylacyjnej dla sal operacyjnych nr 4, 5, 6 wraz z automatyką oraz wymianę agregatu wody lodowej dla potrzeb Bloku Operacyjnego. W związku z opóźnieniem w wykonywanych robotach budowlano - instalacyjnych zakres rzeczowy częściowo nie został zrealizowany i rozliczony w ustalonym w umowie dotacyjnej terminie. Pozostałe nakłady wynikające z zaciągniętych zobowiązań zostaną rozliczone w ramach środków własnych Szpitala w 2024 r.</t>
  </si>
  <si>
    <t xml:space="preserve">Kontynuowano umowy z 2022 r. na roboty budowalne w zakresie robót sanitarnych i elektrycznych oraz zagospodarowanie terenu w związku z realizacją przyłącza do MPEC.
Wykonano przyłącze do sieci gazowej oraz internetowej.
Zakupiono i zamontowano terminal zapewniający łączność z jednostką ratowniczą PSP.
Zakupiono pierwsze wyposażenie - etap I, w tym między innymi: wyposażenie kuchni oraz pomieszczeń przynależnych w sprzęt AGD, sprzęt rehabilitacyjny, sprzęt komputerowy, urządzenie wielofunkcyjne - drukarka. 
Wykonano roboty budowlane - etap II - 29.12.2023 r. zgłoszono zakończenie robót budowalnych. </t>
  </si>
  <si>
    <t>Zakończono montaż stolarki zewnętrznej. Wytynkowano budynek od wewnątrz. Podłączono odpływy rynnowe z budynku. Zamontowano centrale wentylacyjne. Instalacje wewnętrzne wykonano w 90%. Wykonano boisko do piłki nożnej z trawy syntetycznej, zasypano piaskiem i granulatem, rozpoczęto wykonanie nawierzchni z poliuretanu na boiskach: kort tenisowy i boisko wielofunkcyjne.</t>
  </si>
  <si>
    <t>11) Rozszerzono monitoring wizyjny o dodatkowe strefy od strony południowej oraz zachodniej oraz zmodernizowano wewnętrzny system CCTV w zakresie kamer obrotowych na potrzeby Hali 100lecia Cracovii. 
12) Zmodernizowano oświetlenie na boisku treningowym w hali balonowej przy ul. Ptaszyckiego w celu zmniejszenia zużycia energii.
13) Wykonano instalację fotowoltaiczną zasilającą w energię halę sportową etap II-KS Orzeł Piaski Wielkie.
14) Zmodernizowano instalację oświetlenia awaryjnego i ewakuacyjnego w obiekcie COM COM ZONE przy ul. Ptaszyckiego 6.
15) Zrewitalizowano boisko LKS Tonianka w zakresie wymiany nawierzchni z trawy naturalnej.</t>
  </si>
  <si>
    <t>3) Opracowano koncepcję dla rewitalizacji boisk przyszkolnych i terenów sportowo-rekreacyjnych wraz z zapleczem kontenerowym przy Zespole Szkół Budowlanych nr 1, ul. Szablowskiego 1.</t>
  </si>
  <si>
    <t>ZIS/S1.68/23</t>
  </si>
  <si>
    <t>ZIS/S1.70/23</t>
  </si>
  <si>
    <t>CM/S1.75/23</t>
  </si>
  <si>
    <t>ZIM/K2.7/20</t>
  </si>
  <si>
    <t>KD/K2.33/23</t>
  </si>
  <si>
    <t>Wypłacono odszkodowania wynikające z 2 ostatecznych decyzji ustalających wysokość odszkodowania.
Dodatkowo wydano 1 decyzję, która nie została zrealizowana, gdyż decyzja o zezwoleniu na realizację inwestycji drogowej, nie stała się ostateczna oraz nie wpłynęły wnioski o zaliczkę.</t>
  </si>
  <si>
    <t>Wypłacono odszkodowania wynikające z 2 ostatecznych decyzji ustalających wysokość odszkodowania.
Dodatkowo wydano 9 decyzji odszkodowawczych, które nie zostały zrealizowane, gdyż decyzja o zezwoleniu na realizację inwestycji drogowej, nie stała się ostateczna oraz nie wpłynęły wnioski o zaliczkę.</t>
  </si>
  <si>
    <t xml:space="preserve">Wypłacono odszkodowania wynikające z 19 ostatecznych decyzji ustalających wysokość odszkodowania za działki zajęte pod drogi publiczne na podstawie art. 73 ustawy z dnia 13 października 1998 r. przepisy wprowadzające ustawy reformujące administrację publiczną. Zrealizowane zostało również 25 decyzji o ustaleniu odszkodowania za nieruchomości wydzielone pod drogi publiczne na podstawie art. 98 ustawy o gospodarce nieruchomościami.  </t>
  </si>
  <si>
    <t>Zadanie zakończone.
Dokonano wypłaty odszkodowania zasądzonego wyrokiem Sądu Apelacyjnego w Krakowie Wydział I Cywilny z dnia 2 lutego 2023 r. oraz wyrokiem Sądu Okręgowego w Krakowie z dnia 6 maja 2021 r.. Odszkodowanie wypłacono wraz z należytymi odsetkami ustawowymi za opóźnienie.</t>
  </si>
  <si>
    <t>- 1 umowę - nabycie 3 działek oraz prawa użytkowania wieczystego 5 działek o łącznej pow. 0,1341 ha w rej. ul. Buszka z przeznaczeniem pod ogólnodostępną zieleń publiczną,
- 1 umowę - nabycie udziału w wys. 1/2 części w 1 działce o pow. 0,1061 ha przy ul. Łapickiego,
- 1 umowę - nabycie 1 działki o pow. 1,7555 ha w rej. ul. Kopaliny z przeznaczeniem pod tereny rekreacji i sportu,
- 1 umowę - nabycie 1 działki w rej ul. Skotnickiej z przeznaczeniem pod poszerzenie terenów zielonych,
- 1 umowę - nabycie 2 działek o łacznej pow. 0,0758 ha w rej. ul. Św. Jacka z przeznaczeniem na poszerzenie terenów zielonych,</t>
  </si>
  <si>
    <r>
      <t>Zadanie zakończone.
Nabyto działki zgodnie z zawartymi umowami:
- 1 umowa – nabycie działek o</t>
    </r>
    <r>
      <rPr>
        <strike/>
        <sz val="10"/>
        <rFont val="Arial"/>
        <family val="2"/>
        <charset val="238"/>
      </rPr>
      <t xml:space="preserve"> </t>
    </r>
    <r>
      <rPr>
        <sz val="10"/>
        <rFont val="Arial"/>
        <family val="2"/>
        <charset val="238"/>
      </rPr>
      <t>łącznej pow.0,4728 ha obr. 53 Nowa Huta, w tym działki: nr 53 (pow. 0,2706 ha), 106 (pow.0,1772 ha),141 (pow.0,0250 ha)
- 1 umowa – nabycie działki nr 236, obr. 33 Krowodrza o powierzchni 0,0884 ha położonej w rejonie obszaru "Tonie-Łąki"
- 1 umowa – nabycie działki nr 215/1, obr. 33, Krowodrza o powierzchni 0,0725 ha położonej w rejonie obszaru "Tonie-Łąki"
- 1 umowa – nabycie działki nr 214, obr. 33, Krowodrza o powierzchni 0,1169 ha położonej w rejonie obszaru "Tonie-Łąki"</t>
    </r>
  </si>
  <si>
    <r>
      <t xml:space="preserve">Zakupiono samochód osobowy z napędem 4x4 dla UMK. </t>
    </r>
    <r>
      <rPr>
        <sz val="10"/>
        <color rgb="FFFF0000"/>
        <rFont val="Arial"/>
        <family val="2"/>
        <charset val="238"/>
      </rPr>
      <t/>
    </r>
  </si>
  <si>
    <r>
      <t>Zakupiono: serwer bazy danych, serwer na potrzeby wdrożenia systemu Elektronicznego Zarządzania Dokumentacją, licencję</t>
    </r>
    <r>
      <rPr>
        <strike/>
        <sz val="10"/>
        <rFont val="Arial"/>
        <family val="2"/>
        <charset val="238"/>
      </rPr>
      <t xml:space="preserve"> </t>
    </r>
    <r>
      <rPr>
        <sz val="10"/>
        <rFont val="Arial"/>
        <family val="2"/>
        <charset val="238"/>
      </rPr>
      <t>VPN, licencję do systemu zarządzającego zaporą sieciową, 4 urządzenia wielofunkcyjne, urządzenie osuszające.</t>
    </r>
  </si>
  <si>
    <t>Zadanie zakończone.
Wykonano integrację depozytorów kluczy z aplikacją portierni dla budynku UMK przy pl. Wszystkich Świętych.</t>
  </si>
  <si>
    <t>Zadanie zakończone.
Wykonano dokumentację projektową na wydzielenie stref ppoż. w budynku przy pl. Wszystkich Świętych 3-4 oraz na dostosowanie budynku UMK przy ul. Lubelskiej 27 
do obowiązujących ppoż. Wykonano świadczenia usług doradztwa.</t>
  </si>
  <si>
    <t>- wykonano chodnik z płytek betonowych - opaska - 18,5 m².
- założono trawnik - 70 m²,
- wykonano ściek z kostki betonowej - 2 rzędy - 85,50 mb,
- rura PCV średnicy 200 - 11,50 mb,
- zamontowano studzienki wodościekowe średnicy 500 - 2 szt.,
Wybudowano oświetlenie. Zamontowano 4 słupy oświetleniowe wraz z okablowaniem i oprawą świetlną.
Roboty zostały odebrane i rozliczone protokołem końcowym z 27.10.2023 r.</t>
  </si>
  <si>
    <t>- nawierzchnię chodnika z kostki szarej - 132 m²;
- nawierzchnię chodnika z kostki integracyjnej - 8,1 m²;
- nawierzchnię zjazdu z kostki szarej - 25,5 m²;
- nawierzchnię wjazdu/wyjazdu dla rowerzystów z mieszanek mineralno-bitumicznych kolor czerwony - 7,6 m²;
- krawężnik betonowy 20 cm x 30 cm - 79,0 m;
- obrzeże betonowe 30 cm x 8 cm - 8,5 m;
- studzienkę ściekową z wpustem fi 500 - 3 szt.;
- przykanaliki z rur PVC DN 200 mm - 17,8 m;
- wysięgnik W16 - 2 szt.;
- oprawę Tece Gen 2 1 20 LED/5369AS/820mA 55 W - 2 szt.;
- słup CN 5/4/64/F160 z fundamentem D16/100 - 2 szt.;
- kabel YKXS 5 x 16 - 11 m;
- przewód YDY 3x2,5 - 25,3 m.</t>
  </si>
  <si>
    <t>Zadanie zakończone.
Wybudowano zatokę parkingową na ul. Poległych w Krzesławicach.
Wykonano:
* krawężniki o wymiarach 15/30 - 30 m;
* krawężniki o wymiarach 15/22 - 27,6 m;
* obrzeża o wymiarach  8/30 - 22,3 m;
* kostkę betonową o grubości 8 cm - 66,78 m²;
* płyty betonowe 50/50/7 cm - 21,45 m²;
* trawnik - 16 m²; 
* przesadzenie 4 szt. krzewów.
Roboty zostały odebrane i rozliczone protokołem 
z 13.03.2023 r.</t>
  </si>
  <si>
    <t>Przebudowano peron przystankowy na przystanku autobusowym MPK ,,Raczkiewicza" przy ul. Olszanickiej wraz z dobudową chodnika.
Wykonano:
- nawierzchnię chodnika z kostki betonowej szarej - 49,3 m²;
- nawierzchnię wjazdów z kostki betonowej czerwonej - 58,3m²;
- nawierzchnię chodnika z kostki betonowej - medialnej - 17,6 m²;
- krawężnik granitowy - 38,8 mb;
- krawężnik peronowy - 18,0 mb;
- obrzeże betonowe - 37,0 mb;
- kabel elektroenergetyczny - 17,2 mb.</t>
  </si>
  <si>
    <t>Zakończono roboty budowalne na podstawie umowy z  21.12.2022 r. na budowę opaski wraz z miejscami postojowymi w osiedlu Centrum B w rejonie bloków 10 i 1 wraz z późn. aneksami. 
Wykonano:
- prace związane z przebudową wodociągu,
- podbudowy z kruszywa kamiennego pod parking i chodnik - 712,90 m²,
- nawierzchnię parkingu z betonu asfaltowego - 432,49 m²,
- nawierzchnię z kostki betonowej - 280,41 m²,
- roboty drogowe - 2678,28 m², 
- oznakowanie - 30 szt.,
- telekomunikację - 11m,
- oświetlenie uliczne - 6 szt, 458 m,
- linie energetyczne SN i NN - 705 m, 16 szt., 5 kpl.,
- kanalizację deszczową - 3 m, 1 szt.,
- zieleń - 387,96 m².
Prace odebrano i rozliczono protokołem z dnia 04.10.2023 r.</t>
  </si>
  <si>
    <t>Zadanie zakończone.
Odcinek od klasztoru Norbertanek do mostu Zwierzynieckiego
27.07.2023 r. zawarto umowę na wykonanie robót budowlanych z terminem realizaji 31.10.2023 r. 
Wykonano:
- mur oporowy - 379,50 mb,
- krawężniki - 556,40 mb,
- nawierzchnię z kostki betonowej - 274,40 m²,
- nawierzchnię asfaltową ścieżki rowerowej - 1839,1 m²,
- ułożenie kabla oświetleniowego - 60 m.b.,
- montaż słupów oświetleniowych - 2 szt.,
- montaż opraw oświetleniowych - 24 szt.,
- kanalizację teletechniczną - 60 mb,
- montaż studni kablowej - 1 szt.
Roboty odebrano i rozliczono protokołem z 18.12.2023 r.</t>
  </si>
  <si>
    <t>19.06.2023 r. podpisano zlecenie na wykonanie i dostarczenie kompletnych projektów budowlano - wykonawczych oświetlenia.
W ramach umów wykonano nową nawierzchnię asfaltową o pow. 43 034,1 m², zamontowano 2 tablice informacyjne.</t>
  </si>
  <si>
    <t>- nawierzchnię chodnika z kostki betonowej -  202,69 m² /62 m,
- montaż krawężników - 67,41 m,
- montaż obrzeży - 69,02 m,
- odtworzenie nawierzchni - 87 m,
- ściek z kostki betonowej (2 rzędy)  - 61,16 m,
- zieleń - trawnik - 305,95 m².
Roboty odebrano i rozliczono protokołem z 07.06.2023 r.</t>
  </si>
  <si>
    <t>Zadanie zakończone.
Zakończono roboty budowalne na podstawie umowy z 17.08.2021 r. 
Wykonano:
- sieć gazową - 318,71 m
- sieć wodociągową - 889,67 m
- przyłącza wodociągowe - 174 m
-  sieć kanalizacji opadowej  2564,50 m,
- zieleń - humusowanie i obsiew trawą - 2208,03 m²,
- nawierzchnię jezdni - 1 560,74 m,
- nawierzchnię chodników i zjazdów - 3080 m,
- płytę betonową na zatoce autobusowej - 240 m²,
- przepust - 1 kpl.,
- wiaty przystankowe - 4 szt,</t>
  </si>
  <si>
    <t>24.03.2023 podpisano zlecenie na wykonanie projektu budowlano-wykonawczego oświetlenia wzdłuż ul. Dolińskiego na potrzeby inwestycji budowy ścieżki wzdłuż rzeki Rudawy.
29.11.2023 r. podpisano zlecenie na wykonanie i dostarczenie kompletnych projektów budowlano wykonawczych oświetlenia.
W ramach robót budowlanych zamontowano 160 szt lamp, 21 szt. koszy, 32 szt. ławek, 3 szt elementów zabawowych, 13 szt. tablic, 2 stoły piknikowe, 43,67 m² nowej nawierzchni asfaltowej, 12614,87 m² nowej nawierzchni betonowej, 343 m² nawierzchni bezpiecznej, 688,393 m² nawierzchni drewnianej, 18,05 mb. ogrodzenia, 4 klapy zwrotne, 21 znaków drogowych, 102 mb. barierek U11a, 20,2 m² kostki integracyjnej.</t>
  </si>
  <si>
    <t>26.09.2023 r. zawarto umowę na wykonanie robót budowlanych dla etapu 1 części II z terminem realizacji 3 miesiące od daty zawarcia umowy wraz z późn. aneksami.
Wykonano:
- jezdnię - 3060,93 m²,
- wyniesienie dla pieszych - 171,62 m²,
- zjazdy - 42,08 m²,
- place manewrowe - 430,88 m²,
- miejsca postojowe - 381,32 m²,
- chodniki - 698,26 m²,
- krawężniki, obrzeża, ścieki - 48,47 m²,
- kanalizację deszczową - 37,48 m,
- przykanaliki - 30,30 m,
- wpust betonowy - 6 szt.,
- montaż słupów oświetleniowych - 2 szt.,
- przełożenie istniejących opraw oświetlenia LED na nowe słupy - 2 szt.,
- montaż kabla oświetleniowego - 64 mb.
Roboty odebrano i rozliczono protokołem z 18.12.2023 r.</t>
  </si>
  <si>
    <t>W ramach zawartych umów i zleceń wykonano następujące roboty budowlane:
• chodnik przy ul. Balickiej – nawierzchnię z kostki betonowej - 1332,22 m² / 400 m, obrzeża betonowe - 781,26 m, krawężniki betonowe - 6,92 m, nawierzchnię jezdni - 71,09 m², odtworzenie trawnika - 1170,11 m², roboty odebrano protokołem z 26.05.2023 r.;
• chodnik przy ul. Poległych w Krzesławicach od ul. Na Stoku 48 - 51C – nawierzchnię z płyt i kostki betonowej - 537.80 m² / 196,4 m, odtworzenie trawnika - 99,30 m², roboty odebrano protokołem z 14.08.2023 r.;
• chłodnik przy ul. Siewnej - nawierzchnię z kostki betonowej - 422,77 m² / 253,09 m, obrzeża betonowe - 260,30 m , krawężniki kamienne - 253,09 m, odtworzenie trawnika - 520,60 m², roboty odebrano protokołem z 20.07.2023 r.;</t>
  </si>
  <si>
    <t>• chodnik przy ul. Bałuckiego od ul. Zagrody do Rynku Dębnickiego – nawierzchnię z płyt betonowych - 383,37 m² / 180 m, odtworzenie trawnika - 106,11 m², roboty odebrano protokołem z 29.09.2023 r.;
• chodnik w os. Centrum A 13 – nawierzchnię z płyt i kostki betonowej - 323,21 m² / 182,79 m, odtworzenie trawnika - 117,17 m², roboty odebrano protokołem z 24.07.2023 r.
• chodnik przy ul. 28 Lipca 1943 roku – o pow. 489 m² / 232 m, roboty odebrano protokołem z 13.06.2023 r.;
• chodnik przy ul. Drożyska od sklepu spożywczego nr 17 do budynku nr 72 – nawierzchnię z kostki betonowej - 1880,71m² / 817,29 m, nawierzchnię betonową przystanku - 58,51 m², kanalizację deszczową - 844,64 m, oświetlenie uliczne - sieć eN - 884,75 m, słupy oświetleniowe wraz z oprawami - 29 szt., roboty odebrano protokołem z 07.07.2023 r.;
• przebudowę ul. Podgórki – kanalizację ogólnospławną - 60 m, studnie betonowe - 5 szt., kanalizację deszczową - 5 m, wpusty betonowe - 2 szt., sieć wodociągową - 100 m, roboty rozbiórkowe, roboty ziemne, podbudowę jezdni - 600 m².</t>
  </si>
  <si>
    <t>Decyzja o ZRID z 2021 r. stała się ostateczna z dniem 31.03.2023 r.
23.08.2023 r. zawarto umowę na wykonanie robót budowlanych.
29.08.2023 r. przekazano plac budowy.
Wykonano:
- rozbiórkę nawierzchni i roboty ziemne,
- ułożenie krawężnika - 150 m,
- ułożenie obrzeży - 80 m,
- ułożenie ścieku betonowego - 150 m²,
- nawierzchnię chodnika - 100 m²,
- przebudowę sieci gazowej - 153,57 m,
- przebudowę sieci wodociągowej - 121,56 m,
- przykanaliki - 17,29 m,
- wpusty betonowe - 3 szt.,
- studnie rewizyjne - 1 szt.</t>
  </si>
  <si>
    <t>Zadanie zakończone.
Wybudowano chodnik na terenie zielonym przy ul. Kwartowej po zachodniej stronie koło garaży do skrzyżowania z ul. Marchołta – w nawiązaniu do istniejących już chodników. 
Wykonano:
- nawierzchnię chodnika z kostki o grubości 8 cm - 197,5 m²,
- pas informacyjny z kostki 8 cm - 11,3 m²,
- krawężnik betonowy 20 x 30 - 77,5 m²,
- obrzeże betonowe 30 x 8 - 100,9 m,
Wybudowano oświetlenie. Zamontowano 2 słupy oświetleniowe wraz z okablowaniem i oprawa świetlną.</t>
  </si>
  <si>
    <t>Zagospodarowano teren o pow. 1 022 m². Zamontowano 2 kosze, 3 ławki oraz 4 stojaki na rowery. Wykonano 271 m² nawierzchni asfaltowej, brukowej oraz żwirowej. Zasadzono drzewa.
Współfinansowanie z zadaniem inwestycyjnym Dzielnicy VIII nr ZZM/DIR/O/VIII-5/23.</t>
  </si>
  <si>
    <t>Zadanie zakończone.
Zmodernizowano teren zielony na os. Krakowiaków o pow. 2 026 m².  Zamontowano: 1 lampę, 5 koszy, 4 ławki oraz siedziska, ławki bujane oraz stolik szachowy. Przebudowano 437 m² nawierzchni brukowej oraz żwirowej. Zasadzono: drzewa, krzewy, byliny, rośliny okrywowe oraz cebulowe. Położono trawnik o pow. 23,53 m².</t>
  </si>
  <si>
    <t>Zadanie zakończone.
Zamontowano 2 centrale wentylacyjne z odzyskiem ciepła, 2 systemy sterowania ogrzewaniem dla grzejników oraz 16 m² przewodów wentylacyjnych w VI LO.</t>
  </si>
  <si>
    <t>Zadanie zakończone.
Zagospodarowano teren o pow. 819 m².
Zamontowano: 7 ławek, 4 kosze, 2 tablice regulaminowe, 7 urządzeń zabawowych oraz 5 urządzeń do ćwiczeń. Wykonano: 414 m² nawierzchni: pieszej, z kostki betonowej, bezpiecznej, żwirowej oraz EPDM a także 31 mb trejażu. Zasadzono krzewy, byliny oraz trawnik.</t>
  </si>
  <si>
    <t>Zadanie zakończone.
Wykonano modernizację terenu o pow. 607 m².
Zamontowano huśtawkę typu bocianie gniazdo, urządzenie do ćwiczeń, tyrolkę oraz wykonano 445 m² nawierzchni bezpiecznej oraz ze zrębków.
Współfinansowanie z zadaniem inwestycyjnym Dzielnicy IV nr ZZM/DIW/O-IV-5/19.</t>
  </si>
  <si>
    <t>Zadanie zakończone.
Wybudowano skwer wzdłuż ul. Monte Cassino, w tym wykonano nawierzchnię z płyt betonowych - 202 m², nawierzchnię asfaltową - 23 m². Zamontowano urządzenia zabawowe, leżaki oraz elementy małej architektury.</t>
  </si>
  <si>
    <t>Zadanie zakończone. 
Wybudowano pawilon dla kotów o pow. ok. 700 m² oraz ok. 21 mb ogrodzenia.</t>
  </si>
  <si>
    <t>Zadanie zakończone.
Zakończono roboty budowlane etapu II, IV, V oraz VI. Zakupiono i zamontowano ok. 320 elementów małej architektury, 6 elementów fitness oraz 7 zabawowych, 1 rzeźbę i ok. 140 tablic informacyjnych i kierunkowych. Wybudowano 2 poidełka oraz ok. 23 500 m² różnego rodzaju nawierzchni i 3 700 mb balustrad. Wykonano system monitoringu składający się z 23 kamer. Zasadzono drzewa, krzewy, krzewinki i pnącza.</t>
  </si>
  <si>
    <t>Zakupiono i zamontowano 18 koszy, 30 ławek, 9 elementów zabawowych, 22 tablice, 3 elementy fitness oraz 10 stojaków na rowery.
Wykonano ok. 3 000 m² nawierzchni brukowej, z płyt betonowych i betonowej, żwirowej, bezpiecznej oraz drewnianej a także 184 mb ogrodzenia. Zasadzono drzewa, krzewy i krzewinki, pnącza oraz 7 421 m² trawnika.</t>
  </si>
  <si>
    <t>Zadanie zakończone.
Wykonano nawierzchnię bezpieczną o pow. 921,5 m².</t>
  </si>
  <si>
    <t>Zadanie zakończone.
Wykonano nawierzchnię EPDM o pow. 170 m² na os. Kazimierzowskim 7.
Współfinansowano wykonanie robót budowlanych na os. Jagiellońskim 37 z zadaniami: ZZM/DIR/O-XVI-5/23 oraz ZZM/O1.77/23.</t>
  </si>
  <si>
    <t>Zadanie zakończone.
Wykonano nawierzchnię bitumiczną o pow. 287 m² wraz z obrzeżami betonowymi. Zakupiono i zamontowano 2 huśtawki.</t>
  </si>
  <si>
    <t>Zadanie zakończone.
Zagospodarowano teren o pow. 3 960 m².
Zakupiono i zamontowano 17 ławek z oparciem, ławko-huśtawkę oraz 3 kosze na śmieci. Wykonano ciągi piesze z kostki brukowej o pow. 594 m².
Współfinansowanie z zadaniem inwestycyjnym Dzielnicy VIII nr ZZM/DIW/O-VIII-10/21.</t>
  </si>
  <si>
    <t>Zadanie zakończone.
Wykonano 45 m² chodnika z płytek betonowych oraz oparcia do 22 sztuk ławek.</t>
  </si>
  <si>
    <t>Zadanie zakończone.
Wykonano nawierzchnię z betonu asfaltowego o pow. 100 m².</t>
  </si>
  <si>
    <t>Zadanie zakończone.
Wykonano demontaż części ogrodzenia, wybudowano górkę saneczkową oraz 2 m² nawierzchni z płyt betonowych na terenie ogródka jordanowskiego w os. Centrum C10. Współfinansowanie z zadaniem inwestycyjnym Dzielnicy XVIII nr ZZM/DIW/O-XVIII-1/12.</t>
  </si>
  <si>
    <t>Zadanie zakończone.
Wykonano i dostarczono mapę do celów projektowych dla działek na os. Piastów oraz ul. Piasta Kołodzieja.
Opracowano projekt:
- wod.-kan. wraz z uzgodnieniami dla przyłącza wodnego wraz z zasilaniem pod pitnik i hydrant przy ul. Mariana Domagały ul. Francesco Nullo i ul. Kurzei,
- branży drogowej dla parku kieszonkowego przy ul. Na Załęczu,
- przyłącza wodnego przy ul. Aleksandry. 
Zakupiono i zamontowano 20 ławek w Parku Jalu Kurka. 
Zagospodarowano pow. 2 373 m² przy ul. Popławskiego. Zakupiono i zamontowano pergolę, 3  kosze, 15 ławek, 1 element zabawowy, tablicę, 20 stojaków rowerowych, zestaw piknikowy, 3 donice podwyższane, 3 stoliki szachowe. Wykonano nawierzchnię z płyt betonowych i drewnianą o pow. 649 m². Zasadzono drzewa, krzewy i krzewinki, byliny i rośliny cebulowe.</t>
  </si>
  <si>
    <t>18.08.2023 r. uzyskano zaświadczenie nr AU-01-7.6743.1297.2023.PKR o braku podstaw do wniesienia sprzeciwu wobec zgłoszenia zamiaru wykonania robót budowlanych dotyczących wykonania obiektów małej architektury na os. Wysokim 8. 
Zmodernizowano teren o pow. 2 954 m² na os. Jagiellońskim 37. Zakupiono i zamontowano 5 koszy, 7 ławek, 14 elementów zabawowych, tablicę informacyjną, 4 elementy fitness, 3 stojaki na rowery, stolik szachowy, biblioteczkę miejską, 2 ławko-huśtawki oraz 24 siedziska. Wykonano 362 m² nawierzchni z kostki betonowej, płyt betonowych, żwirowej, z gumowych mat  oraz z geokraty. Zasadzono byliny oraz rośliny okrywowe. Współfinansowanie z zadaniem inwestycyjnym nr ZZM/O1.52/22 oraz zadaniem inwestycyjnym Dzielnicy XVI nr ZZM/DIR/O-XVI-5/23.</t>
  </si>
  <si>
    <t>Zadanie zakończone.
Zagospodarowano teren o pow. 32 m².
Wykonano 23 m² nawierzchni brukowej i żwirowej oraz posadowiono toaletę modułową.</t>
  </si>
  <si>
    <t>Zadanie zakończone.
Zagospodarowano teren o pow. 348 m². Zakupiono i zamontowano kosz na śmieci i stojak rowerowy.
Wykonano 178 m² nawierzchni brukowej i asfaltowej oraz posadowiono toaletę modułową.</t>
  </si>
  <si>
    <t>Zadanie zakończone.
Zagospodarowano teren zielony o pow. 2 445 m².
Zakupiono i zamontowano 7 kompletów zabawowych, 4 kosze, 6 ławek, 6 hoteli dla owadów, 2 tablice, 2 stoły piknikowe oraz płot wygradzający.
Wykonano 289 m² nawierzchni.</t>
  </si>
  <si>
    <t>Zadanie zakończone.
Zagospodarowano teren o pow. 584 m².
Zakupiono i zamontowano 7 elementów zabawowych oraz tablicę. Wykonano 45 m² nawierzchni bezpiecznej i z teokraty. Zasadzono 539 m² trawnika.</t>
  </si>
  <si>
    <t>Zadanie zakończone.
Zakupiono i zamontowano 4 elementy zabawowych, 3 kosze oraz 9 ławek. Wykonano 223 m² nawierzchni bezpiecznej i brukowej. Zasadzono krzewy i krzewinki.</t>
  </si>
  <si>
    <t>Zadanie zakończone.
Zagospodarowano teren o pow. 5 230 m². Wykonano 12 lamp oraz 723 m² nawierzchni brukowej i piaskowej.  Zakupiono i zamontowano 6 koszy, 3 ławki, 3 elementy zabawowe.
Zadanie współfinansowane z zadaniem inwestycynym nr ZZM/O1.95/21.</t>
  </si>
  <si>
    <t>Zadanie zakończone.
Zagospodarowano teren przy parkingu Park&amp;Ride "Mały Płaszów" o pow. 5 230 m². Wykonano nawierzchnię brukową - 638 m² oraz nawierzchnię piaskową - 85 m². Zamontowano lampy, elementy zabawowe i elementy małej architektury. 
Zadanie współfinansowane z zadaniem inwestycyjnym ZZM/O1.88/23.</t>
  </si>
  <si>
    <t xml:space="preserve">Zadanie zakończone.
Zagospodarowano teren zielony o pow. 2 316 m². Wykonano nawierzchnię trawiastą boisk oraz trawnik na skwerze - 671 m², nawierzchnię bezpieczną ze zrębków - 158 m², nawierzchnię żwirową pod ławkami - 21 m², chodniki z kostki betonowej - 97 m², nawierzchnię boiska do koszykówki - 38 m², nawierzchnię z kostki betonowej oraz nasadzenia zieleni. Zamontowano urządzenia zabawowe, zestaw do ćwiczeń kalisteniki, piłkochwyty oraz elementy małej architektury. Zmodernizowano bramki i kosz do koszykówki. </t>
  </si>
  <si>
    <t>Zadanie zakończone.
Wykonano modernizację terenu zielonego o pow. 110 m².
Zakupiono i zamontowano stojak na hulajnogi. Położono 99 m² nawierzchni brukowej i żwirowej. Posadowiono toaletę modułową. Zasadzono krzewy.</t>
  </si>
  <si>
    <t>Zadanie zakończone.
Zagospodarowano teren o pow. 78 071 m².
Wykonano 36 lamp, kładkę, 3 192 m² nawierzchni piaskowej, betonowej, sztucznej, ze zrębków, drewnianej oraz 16 mb ogrodzenia. Zakupiono i zamontowano 18 koszy, 37 ławek, 4 elementy zabawowe, 2 tablice, 15 stojaków na rowery oraz 4 leżaki i 4 hamaki. Zasadzono drzewa, byliny, rośliny okrywowe, rośliny cebulowe oraz 12 129 m² trawnika.</t>
  </si>
  <si>
    <t>Zadanie zakończone.
Wykonano nawierzchnię brukową o pow. 20 m². Zakończono roboty budowlane związane z montażem  toalety, bramy automatycznej oraz szlabanu.</t>
  </si>
  <si>
    <t xml:space="preserve">Zadanie zakończone.
Zagospodarowano teren przy ul. Lublańskiej. Wykonano nawierzchnię drewnianą - 57 m². Zamontowano stojaki rowerowe i elementy małej architektury. </t>
  </si>
  <si>
    <t xml:space="preserve">Zadanie zakończone.
W ramach zadania utworzono park kieszonkowy przy Placu Nowowiejskim o pow. 2 019 m². 
Wykonano nawierzchnię bezpieczną ze zrębków - 64 m², ciągi piesze nowe - 163 m², ciągi piesze zmodernizowane - 74 m², 2 słupy oświetleniowe oraz nasadzenia zieleni. Zamontowano urządzenia zabawowe oraz elementy małej architektury. </t>
  </si>
  <si>
    <t xml:space="preserve">Zadanie zakończone.
Zagospodarowano teren o pow. 1 375 m². Zamontowano elementy małej architektury. </t>
  </si>
  <si>
    <t xml:space="preserve">Zadanie zakończone.
Zagospodarowano teren Parku przy ul. Radzikowskiego o pow. 376 m². Wykonano nawierzchnię ze zrębków - 102 m² i nasadzenia zielni. Zamontowano stół piknikowy, huśtawki i kosz na śmieci. 
W Parku Rzecznym Tetmajera wykonano oświetlenie oraz nasadzenia zieleni. </t>
  </si>
  <si>
    <t xml:space="preserve">Zadanie zakończone.
Zagospodarowano teren przy ul. Fredry o pow. 1 316 m². Wykonano chodniki z kostki brukowej - 115 m² oraz tablicę informacyjną. </t>
  </si>
  <si>
    <t xml:space="preserve">Wykonano nawierzchnię z kostki brukowej - 189 m², nawierzchnię mineralną - 653 m² oraz pielęgnację zielani. </t>
  </si>
  <si>
    <t xml:space="preserve">Zadanie zakończone.
Rejon ul. Saskiej: wykonano nawierzchnię z kostki betonowej - 102 m², nawierzchnię z płyt betonowych - 22 m², nawierzchnię wodoprzepuszczalną - 123 m², ogrodzenie - 54 m. Zamontowano huśtawko-ławkę, leżaki obrotowe, stojaki rowerowe, półkę na książki i elementy małej architektury. Wykonano nasadzenia zieleni. </t>
  </si>
  <si>
    <t xml:space="preserve">W rejonie skrzyżowania ul. Sołtysowskiej i ul. Centralnej wykonano:
- nawierzchnię betonową - 537,19 m², 
- nawierzchnię bezpieczną ze zrębków drewnianych - 187 m², 
- nawierzchnię z geokraty - 409 m².
Zamontowano urządzenia zabawowe, urządzenia do ćwiczeń oraz elementy małej architektury. Wykonano nasadzenia zieleni. </t>
  </si>
  <si>
    <t xml:space="preserve">Wykonano:
- nawierzchnię z płyt betonowych - 52 m²,  
- nawierzchnię betonową - 35 m², 
- nawierzchnię drewnianą - 36m².
Zamontowano wspinaczko - zjeżdżalnię. </t>
  </si>
  <si>
    <t>Przygotowano teren pod budowę. 
Wykonano chodniki z betonu - 240 m², nawierzchnie chodników integracyjnych - 28 m², przepust i umocnienie koryta oraz trawniki - 585 m². Przebudowano infrastrukturę niskoprądową, ułożono rury osłonowe.</t>
  </si>
  <si>
    <t>Zadanie zakończone.
Zagospodarowano teren o pow. 7 573 m².
Wykonano 26 lamp, 1 509 m² nawierzchni brukowej i żwirowej oraz 475 mb ogrodzenia. Zakupiono i zamontowano 28 koszy, 75 ławek, 3 elementy zabawowe, 3 tablice, 6 stojaków na rowery. Posadzono drzewa, krzewy, byliny, pnącza oraz rośliny cebulowe. Utworzono 1 227 m² trawnika. 
Przeprowadzono konkurs na pomnik Orląt Lwowskich.</t>
  </si>
  <si>
    <t xml:space="preserve">Zadanie zakończone.
Zagospodarowano 9 753 m² terenów zielonych. Przebudowano 1 952 m² nawierzchni brukowej. Utworzono 64,5 m² nowej nawierzchni żwirowej. Zamontowano elementy małej architektury. Wykonano nasadzenia zieleni.	 </t>
  </si>
  <si>
    <t>Zagospodarowano 117 833 m².  
Zamontowano 18 koszy, 37 ławek, 29 elementów zabawowych, 3 hotele dla owadów, 17 tablic, 4 elementy fitness, 4 stojaki na rowery, 59 innych elementów małej architektury. 
Położono 809 m² nowej nawierzchni brukowej, 2 747 m² nowej nawierzchni żwirowej, 129 m² nowej nawierzchni bezpiecznej, 293 nowej nawierzchni terraway, 343 m² nowej nawierzchni ze zrębków oraz 322,56 mb ogrodzenia. Wybudowano 2 pomosty pływające, 1 pomost stały, 46 mb kładek stalowych, 1 mostek stalowy. Zasadzono drzewa, krzewy, byliny, rośliny okrywowe, pnącza oraz rośliny cebulowe. Założono 80 m² trawnika.</t>
  </si>
  <si>
    <t>Zadanie zakończone.
Zagospodarowano teren o pow. 770 m².
Wykonano: mur oporowy, schody terenowe wraz z balustradą, skatepark typu bowl, nawierzchnię z kostki brukowej, żwirową z obrzeżami stalowymi, 15 mb palisady betonowej. Zakupiono i zamontowano 14 ławek, stojak na rowery, 8 koszy, 3 leżaki oraz stojak na deskorolki.
Zasadzono: krzewy i trawy oraz 603 m² trawnika a także 92 m² łąki kwietnej.</t>
  </si>
  <si>
    <t>Zadanie zakończone.	
Zakupiono i zamontowano 2 kosze, 7 ławek, 11 elementów zabawowych, 1 tablicę, 6 elementów fitness, 8 stojaków na rowery. 
Wybudowano 601 m² nawierzchni betonowej i żwirowej.</t>
  </si>
  <si>
    <t>Zadanie zakończone.
Wykonano 113 m² nawierzchni bezpiecznej z EPDM na os. Szkolnym 10 oraz 78 m² na os. Szkolnym 35 a także podwyższenie i certyfikację piaskownicy na os. Szkolnym 10.
Współfinansowanie z zadaniem inwestycyjnym nr ZZM/O1.59/22.</t>
  </si>
  <si>
    <t>Zadanie zakończone.
Zagospodarowano teren o pow. 801 m². 
Zamontowano 3 leżaki.</t>
  </si>
  <si>
    <t xml:space="preserve">Zadanie zakończone.
Wykonano plac zabaw dla psów o pow. 800 m². </t>
  </si>
  <si>
    <t>Zadanie zakończone.
Zmodernizowano teren zielony o pow. 3 527 m². Wybudowano podest drewniany i schody terenowe. Wykonano nawierzchnię brukową - 597 m², nawierzchnię betonową - 216 m² oraz ogrodzenie. Zamontowano leżaki, głazy ozdobne, stojaki na rowery, lampy oraz elementy małej architektury. Wykonano nasadzenia zieleni.
Zadanie współfinansowane z zadaniem inwestycyjnym nr ZZM/O1.315/23.</t>
  </si>
  <si>
    <t xml:space="preserve">Zadanie zakończone.
Uzyskano niezbędne decyzje administracyjne. 
Wykonano chodniki na terenach zielonych:
- ul. Semperitowców - 74 m²,
- ul. Rogozińskiego - 145 m². </t>
  </si>
  <si>
    <t xml:space="preserve">Zadanie zakończone.
Zmodernizowano plac zabaw o pow. 2 346 m². 
Wykonano alejki o nawierzchni mineralnej - 91,5 m², nawierzchnię bezpieczną piaskową - 268,8 m², tunel wiklinowy, nasadzenia zielni. Zamontowano urządzenia zabawowe i elementy małej architektury. </t>
  </si>
  <si>
    <t xml:space="preserve">Zadanie zakończone.
Zagospodarowano teren zielony o pow. 376 m². Wykonano boisko trawiaste - 273 m². Zamontowano bramki do piłki nożnej i zestaw do siatkówki. </t>
  </si>
  <si>
    <t xml:space="preserve">Zadanie zakończone.
Wykonano alejki o nawierzchni bitumicznej i żwirowej - 645 m² oraz nasadzenia zieleni. </t>
  </si>
  <si>
    <t>Zadanie zakończone.
Zamontowano karuzelę - linarium obrotowe oraz wykonano nawierzchnię bezpieczną - 48 m².</t>
  </si>
  <si>
    <t xml:space="preserve">Zamontowano 2 piaskownice oraz wykonano nawierzchnię z drewna - 38 m². </t>
  </si>
  <si>
    <t xml:space="preserve">Odbudowano dawny spichlerz, wykonano nawierzchnię z kostki kamiennej - 129 m², nawierzchnię z trawy - 453 m², nawierzchnię tłuczeniową - 401 m². Wykonano oświetlenie Parku i budynku oraz nasadzono zieleń. 
Przy ul. Mochnackiego/ Estońskiej wykonano palisadę z barierką w obrębie skarpy. </t>
  </si>
  <si>
    <t>Zadanie zakończone.
Zmodernizowano teren zielony o pow. 3 527 m². Wybudowano podest drewniany i schody terenowe. Wykonano nawierzchnie brukowe i betonowe oraz ogrodzenie. Zamontowano elementy małej architektury. Wykonano nasadzenia zieleni. 
Zadanie współfinansowane z zadaniem inwestycyjnym nr ZZM/O1.282/23.</t>
  </si>
  <si>
    <t>Przy ul. Siejówka wykonano nawierzchnię asfaltową - 641 m², nawierzchnię z kostki betonowej - 79 m². Oznakowano nawierzchnie naklejkami asfaltowymi.</t>
  </si>
  <si>
    <t>Zadanie zakończone.
Zagospodarowano teren o pow. 55,6 m². Wykonano czytelnię ogrodową, zamontowano stół piknikowy, ławki i tablicę informacyjną.</t>
  </si>
  <si>
    <t>Zadanie zakończone.
Przy ul. Komuny Paryskiej wykonano nawierzchnię asfaltową boiska - 220 m². Zamontowano kosz do koszykówki i piłkochwyty. 
Zadanie współfinansowane z zadaniem inwestycyjnym Dzielnicy X nr ZZM/DIR/O-X-1/23.</t>
  </si>
  <si>
    <t>Zadanie zakończone.
Wykonano alejki betonowe o pow. 130 m².</t>
  </si>
  <si>
    <t>Zadanie zakończone.
Samorządowe Przedszkole nr 20, ul. Ułanów 38
Wykonano termomodernizację budynku, w tym m.in.: wymianę okien w salach i w piwnicy, wymianę drzwi, ocieplenie stropodachu granulatem z wełny ~ 418 m², ocieplenie ścian ~ 550 m², ocieplenie ścian piwnic styropianem do kontaktu z gruntem ~ 8,5 m², ocieplenie ściany pianką fenolową ~ 78 m², wymianę instalacji centralnego ogrzewania.</t>
  </si>
  <si>
    <t>Samorządowe Przedszkole nr 79, ul. Widok 23
Wykonano termomodernizację budynku, w tym m.in.: ocieplenie ścian ~ 625 m², docieplenie stropodachów ~ 420 m², wymianę okien, wymianę instalacji centralnego ogrzewania.</t>
  </si>
  <si>
    <t>Zadanie zakończone.
Zaadaptowano część budynku o powierzchni 20,80 m² z przeznaczeniem na pomieszczenie magazynowe, poprzez zabudowę części korytarza oraz dwóch wnęk w szatniach przy sali gimnastycznej ściankami aluminiowo-szklanymi.</t>
  </si>
  <si>
    <t>Zadanie zakończone.
Zmodernizowano pomieszczenie o powierzchni 57,15 m² oraz wykonano centralną instalację ciepłej wody użytkowej.</t>
  </si>
  <si>
    <t>Zadanie zakończone.
Zakupiono i zamontowano bezpieczną nawierzchnię o powierzchni 70 m² oraz zestaw urządzeń zabawowych na placu zabaw.</t>
  </si>
  <si>
    <t>Zadanie zakończone.
Zmodernizowano sanitariat o powierzchni 36 m².</t>
  </si>
  <si>
    <t>Zadanie zakończone.
Zmodernizowano korytarze szkolne w starym skrzydle (budynek główny A) - wykonano sufity podwieszane o konstrukcji metalowej z wypełnieniem płytami z włókien mineralnych na powierzchni 371 m².</t>
  </si>
  <si>
    <t>Zadanie zakończone.
W ramach modernizacji  kotłowni wykonano m.in.: demontaż urządzeń starej kotłowni, starego komina, starej instalacji elektrycznej i gazowej oraz nieczynnych zbiorników na olej opałowy, montaż urządzeń nowej kotłowni z 4 kotłami o mocy 115 KW każdy w układzie kaskadowym, nowy komin i system spalinowy. Łączna powierzchnia modernizowanych pomieszczeń 51,8 m².</t>
  </si>
  <si>
    <t>Zadanie zakończone.
Zmodernizowano pomieszczenia o łącznej powierzchni 75 m², w tym m.in.: podzielono jedną dużą szatnię z prysznicami na dwie mniejsze z węzłami sanitarnymi i powiększono magazyny sprzętu sportowego.</t>
  </si>
  <si>
    <t>Zadanie zakończone.
Na potrzeby Szkoły Podstawowej nr 68 zmodernizowano pomieszczenia o powierzchni 72,67 m² w Zespole Szkolno-Przedszkolnym nr 2 - wykonano roboty ogólnobudowlane (m.in. demontaż boksów szatniowych z ławkami, wyburzenie ścianek wiatrołapu wraz z płytą stropową, modernizację posadzki z lastryko, usunięcie lamperii) oraz modernizację instalacji elektrycznej.</t>
  </si>
  <si>
    <t>Zadanie zakończone.
Wykonano termomodernizację budynku, w tym m.in.: docieplenie ścian powyżej gruntu z wykończeniem tynkarskim  – 1 921 m², docieplenie ścian podpiwniczenia z wykonaniem izolacji przeciwwodnej - 231 m², docieplenie połaci dachowych z wykonaniem nowego pokrycia dachu  papą – 1 598 m², wymianę stolarki okiennej i drzwiowej, wymianę instalacji c.o. wraz z dostawą i montażem nowych grzejników w całym budynku, docieplenie kominów z montażem systemowych nasad wentylacyjnych, wymianę instalacji odgromowej , wymianę wszystkich obróbek blacharskich, montaż naświetli okien piwnicznych, montaż daszków systemowych nad wejściami do budynku, dostawę i montaż krat okiennych i balustrad schodowych, przełożenie kostki betonowej oraz wykonanie nowej opaski z płyt chodnikowych, dostawę i montaż nowego naściennego  oświetlenia obiektowego, modernizację schodów zewnętrznych.</t>
  </si>
  <si>
    <t>Zadanie zakończone.
Wykonano odwodnienie i odgrzybianie budynku oraz zmodernizowano pomieszczenia z przeznaczeniem na toalety - m.in. powstały dwa sanitariaty o powierzchni 8 m² zmodernizowano korytarz o pow. 30 m² prowadzący do sanitariatów.</t>
  </si>
  <si>
    <t>Zadanie zakończone.
Wykonano termomodernizację budynku, w tym m.in.: ocieplono dach granulatem - 665 m², wykonano izolację ścian - 1639,3 m²,  wymieniono dach wraz z ociepleniem - 463,6 m², wymieniono okna i drzwi,  wymieniono instalację c.o.</t>
  </si>
  <si>
    <t>Zadanie zakończone.
Zmodernizowano 3 sanitariaty o łącznej powierzchni 47,19 m².</t>
  </si>
  <si>
    <t>Zadanie zakończone.
Zmodernizowano instalację elektryczną I piętra, w tym m.in. przebudowano tablice bezpiecznikowe, wymieniono instalację oraz osprzęt całego piętra, wymieniono oprawy oświetleniowe, zmodernizowano instalacje sygnalizacji włamania, nagłośnienia radiowęzłowego, telefoniczną, dzwonków lekcyjnych, okablowania strukturalnego LAN, wykonano instalację okablowania HDMI i głośnikowego sal lekcyjnych. Ogólna powierzchnia zakresu wykonanych prac - 800 m².</t>
  </si>
  <si>
    <t>Zadanie zakończone.
Zmodernizowano ogród oraz otoczenie budynku, w tym m.in: zamontowano urządzenia zabawowe (2 szt.) i  wykonano nawierzchnię bezpieczną wraz z podbudową (o powierzchni 94 m²).</t>
  </si>
  <si>
    <t xml:space="preserve">Zadanie zakończone.
Wybudowano i oddano do użytkowania nową szkołę na os. Złocień (Szkoła Podstawowa nr 20 przy ul. Agatowej 41) o całkowitej powierzchni netto 8 366, 6 m² , obiekt przeznaczony dla ok. 600 uczniów. Znalazły się w nim: 
- 24 sale lekcyjne, w tym 4 pracownie: chemiczna, biologiczna, informatyczna, fizyczna,
-  świetlica, biblioteka z czytelnią, kuchnia z jadalnią, 
- pomieszczenia administracyjne, gospodarcze i sanitarne, </t>
  </si>
  <si>
    <t xml:space="preserve"> - hala sportowa o wymiarach 16,5 m x29,5 m, z trybunami na około 180 miejsc o powierzchni 535,22 m², sala treningowa, boisko na dachu hali o wymiarach 24 m x 35,5 m,
 - wielofunkcyjne boisko terenowe o wymiarach 20 m x 35 m, z nawierzchnią z trawy syntetycznej i trybunami na około 150 miejsc, o powierzchni 700 m²,
- parkingi, chodniki, mała architektura, ogrodzenie, 
- nasadzenia drzew i krzewów,
- wiaty rowerowe - 3 szt.,
- instalacja fotowoltaiczna o mocy 30 kWh.</t>
  </si>
  <si>
    <t>Zadanie zakończone.
Zmodernizowano dwa sanitariaty o łącznej powierzchni 38,2 m².</t>
  </si>
  <si>
    <t>Zadanie zakończone.
Zmodernizowano sale dydaktyczne - 280 m² oraz niski parter, w tym dwie klatki schodowe  - 40 m², pomieszczenie magazynowe - 20 m².</t>
  </si>
  <si>
    <t>Zadanie zakończone.
Oddano do użytkowania przedszkole rozbudowane o nowy budynek o całkowitej powierzchni użytkowej 1 988 m², przeznaczony dla ok.150 dzieci, posiadający 6 nowoczesnych oddziałów przedszkolnych, gabinety do zajęć indywidualnych, salę do zajęć ruchowych, aulę, kuchnię z zapleczem, pomieszczenia administracyjne, socjalne, gospodarcze i sanitarne wraz z zagospodarowaniem terenu z ciągami pieszymi, parkingiem, placem zabaw, zbiornikiem retencyjnym wód opadowych i przepompownią.</t>
  </si>
  <si>
    <t xml:space="preserve">Zadanie zakończone.
Dokończono ogród edukacyjny przy Zespole Szkolno - Przedszkolnym nr 4, ul. Urzędnicza 65 o łącznej powierzchni 1 589 m², w tym m.in. zamontowano elementy małej architektury takie jak: ślizgawka, huśtawka, wiata piknikowa z tablicą kredową, tablica informacyjna, biblioteczka plenerowa, skrzynie rabatowe z roślinnością. </t>
  </si>
  <si>
    <t>Zadanie zakończone.
Zmodernizowano sale dydaktyczne o powierzchni 227 m².</t>
  </si>
  <si>
    <t>Zadanie zakończone.
Zmodernizowano pomieszczenie pralni oraz sanitariatu o łącznej powierzchni 32,5 m².</t>
  </si>
  <si>
    <t>Zadanie zakończone.
Zmodernizowano parkiet sali sportowej o powierzchni 235,18 m².</t>
  </si>
  <si>
    <t>Zadanie zakończone.
Doposażono plac zabaw, w tym m.in. wykonano nawierzchnię sensoryczną - 16,7 m², nawierzchnię rabat roślinnych -  75,0 m², nawierzchnię komunikacyjną (płyty drewnopodobne – 45 szt., nawierzchnię grysową - 18,0 m²), nawierzchnię bezpieczną żwirową – 36,0 m²,  zainstalowano urządzenia zabawowe – 4 szt.</t>
  </si>
  <si>
    <t>Zadanie zakończone.
Wykonano I etap modernizacji dachu o powierzchni 350 m².</t>
  </si>
  <si>
    <t xml:space="preserve">Zadanie zakończone.
Zmodernizowano 122,7 m² drogi dojazdowej wraz chodnikiem 31 m².             </t>
  </si>
  <si>
    <t>Zadanie zakończone.
Zmodernizowano korytarz o powierzchni 362 m² oraz pomieszczenia biurowe o powierzchni 70 m².</t>
  </si>
  <si>
    <t>Zadanie zakończone.
Zmodernizowano pomieszczenia przyziemia o powierzchni 13 m²  poprzez wykonanie kabin prysznicowych (3 szt.), muszli WC oraz umywalek (2 szt.).</t>
  </si>
  <si>
    <t>Zadanie zakończone.
Zaadaptowano pomieszczenia: szatni na salę lekcyjną o powierzchni całkowitej 51,04 m²  oraz sali nr 109 na pracownię chemiczną o powierzchni 60,7 m².</t>
  </si>
  <si>
    <t>Zadanie zakończone.
Wykonano II etap robót budowlanych - zmodernizowano 53 m² chodników wchodzących w skład infrastruktury parkingu oraz 320 m² drogi dojazdowej do parkingu.</t>
  </si>
  <si>
    <t xml:space="preserve">Zadanie zakończone.
Zmodernizowano boisko o pow. 663 m². Zamontowano tablicę i obręcze do koszykówki, bramki do piłki nożnej oraz siatkę piłkochwytów wraz z osprzętem. </t>
  </si>
  <si>
    <t xml:space="preserve">Zadanie zakończone.
Zmodernizowano bieżnię o pow. 610 m². Wykonano opaskę i chodniki z kostki brukowej. </t>
  </si>
  <si>
    <t xml:space="preserve">Zadanie zakończone.
Wybudowano halę sportową wraz z łącznikiem do głównego budynku szkoły. W ramach budowy budynku wykonano: 
- kondygnacje: hala sportowa - parter, piętro 1, piwnica;
- pomieszczenia: salę gimnastyczną, łącznik, klatkę schodową, pomieszczenie porządkowe, pomieszczenie techniczne, szatnie nauczycieli WF wraz z zapleczem sanitarnym, magazyn sprzętu sportowego, siedem szatni sportowych wraz z WC, salę fitness, łazienki ogólnodostępne, pomieszczenie medyka, portiernię, widownię wewnętrzną (powierzchnia zabudowy - 1859,06 m²). 
Wybudowano boisko zewnętrzne poliuretanowe o wymiarach 558 m² z widownią oraz siłownią zewnętrzną o nawierzchni poliuretanowej - bezpiecznej– 116 m², wyposażoną w 5 urządzeń do ćwiczeń i stół do tenisa. Wykonano drogi i chodniki w obrębie budynku hali i szkoły wraz z elementami małej architektury. W obrębie drogi wyznaczono 9 miejsc postojowych dla samochodów osobowych i 1 miejsce dla niepełnosprawnych. Wykonano ogrodzenie stalowe systemowe z podmurówką betonową o dł. 73 m i furtką. </t>
  </si>
  <si>
    <t xml:space="preserve">Zadanie zakończone.
Wybudowano krytą pływalnię wraz z łącznikiem w poziomie pierwszego piętra posiadającą dwie kondygnacje jako budynek piętrowy, niepodpiwniczony
(parter – dostępny bezpośrednio z zewnątrz z terenu parkingu). Przestrzeń budynku podzielono na dwie strefy: wejściową dla grup komercyjnych, stanowiącą hol wejściowy wraz z przylegającą do niej szatnią oraz część techniczną gdzie zlokalizowano technologię basenową. 
I piętro – główny hol w kształcie litery L podzielono na część ogólnodostępną umożliwiającą wgląd na halę basenową jak i na otaczający teren, w skład której wchodzą kawiarnia z zapleczem oraz toalety ogólnodostępne i na część płatną. Dostęp do głównego holu zapewniono poprzez komunikację pionową wraz z windą w części komercyjnej oraz łącznik prowadzący do szkoły. Wejście dla dzieci szkolnych poprowadzono bezpośrednio ze szkoły z poziomu piwnicy do strefy płatnej na piętrze basenu (przejście kontrolowane, celem zapewnienia pełnej kontroli wstępu na basen). Strefę techniczną – wentylatornię zlokalizowano w pomieszczeniu technicznym na dachu razem z nadszybiem windy. Powierzchnia zabudowy -1 600  m². W ramach zagospodarowania terenu wykonano drogi utwardzone, chodniki, plac zabaw, parking, zabezpieczono skarpy oraz zagospodarowano tereny zielone. </t>
  </si>
  <si>
    <t xml:space="preserve">Zadanie zakończone.
Wybudowano halę gimnastyczną wraz z zapleczem o powierzchni 1 268 m², połączoną z istniejącym łącznikiem do głównego budynku Szkoły Podstawowej nr 89 oraz z zagospodarowaniem terenu. W ramach budowy dwukondygnacyjnego budynku hali, który pierwszą kondygnację ma częściowo zagłębioną poniżej poziomu terenu (od strony północnej) zrealizowano:
- budynek główny - zasadnicza sala sportowa o wymiarach boiska ok. 39,30 x 26,10 m, zlokalizowana na kondygnacji I piętra;
- zaplecze sanitarno szatniowe;
- pomieszczenia techniczne;
- wc dla niepełnosprawnych. 
Salę sportową wyposażono w pełnowymiarowe boisko do gry w koszykówkę i siatkówkę oraz boisko do piłki ręcznej / futsalu z możliwością podziału sali na mniejsze pola gry – 3 sektory, każdy z pełnowymiarowym boiskiem do gry w siatkówkę. Dwie sale fitness zlokalizowano pod główną salą gimnastyczną, na poziomie parteru. W części obejmującej zaplecze szatniowe usytuowano sześć zespołów szatni z natryskami, kabinami WC oraz umywalkami, mogącymi obsłużyć istniejącą salę gimnastyczną oraz dwie sale fitness (dwa z tych zespołów są przystosowane dla osób niepełnosprawnych). Przy wejściu na teren zaplecza zaprojektowano pokój dla nauczycieli WF/trenerów, wyposażony w dwa zespoły z kabiną prysznicową, umywalką i toaletą. </t>
  </si>
  <si>
    <t>Zadanie zakończone.
Odebrano II etap dokumentacji projektowej dla budowy boiska wraz z zadaszeniem na terenie ZSGDiGW, ul. Lea oraz XIII LO, ul. Sądowa 4 i SP 38, ul. F. Nullo 23 oraz złożono wnioski o wydanie decyzji o PNB.
Modernizacja bieżni przy Szkole Podstawowej nr 129, os. Na Wzgórzach 13a -  wykonano bieżnię trzytorową o nawierzchni poliuretanowej o pow. 280 m², opaskę z kostki betonowej, palisadę wzdłuż bieżni, chodniki, plac z kostki brukowej przy bieżni, palisadę przy dojściu. Zamontowano ławki i kosze na śmieci.
Budowa skateparku dla SP 78, filia przy ul. Łuczanowickiej 2a - wykonano figury i przeszkody betonowe oraz płytę betonową, chodniki i dojścia z kostki brukowej, zamontowano elementy małej architektury. 
Modernizacja instalacji wentylacji mechanicznej w budynku hali basenowej przy al. Kijowskiej 8 - wykonano wytłumienie czerpni i wyrzutni centrali wentylacyjnej oraz wytłumienie wentylatora dachowego w zakresie emisji hałasu.</t>
  </si>
  <si>
    <t xml:space="preserve">
Zagospodarowano teren o pow. 3 719 m². Wykonano nawierzchnię brukową  - 303 m², nawierzchnię bezpieczną na boisku - 1 305 m². Zamontowano piłkochwyt, bramki piłkarskie, kosze do gry, zestaw do siatkówki, elementy fitness oraz elementy małej architektury. Wykonano nasadzenia zieleni.	 	 	 	 	 	 </t>
  </si>
  <si>
    <t xml:space="preserve">Zadanie zakończone. 
Wybudowano strefę FIT przy Szkole Podstawowej nr 77, os. Złotego Wieku 36.
Zamontowano urządzenia: atlas treningowy – 4 szt., zestaw wielofunkcyjny, kolejkę linową, hamak podwójny, huśtawkę ptasie gniazdo oraz elementy małej architektury. 
Wykonano chodnik z kostki betonowej  -  95 m², nawierzchnię pod urządzenia FIT (żwir płukany) -  138 m², nawierzchnię poliuretanową - 195 m², nawierzchnię piaskową pod zabawki - 147 m². </t>
  </si>
  <si>
    <t>Zadanie zakończone. 
Wybudowano zielony kącik rekreacyjno-sportowy przy ul. Sadzawki 1. 
Zamontowano elementy małej architektury. 
Wykonano nawierzchnie:
- bezpieczną z piasku pod urządzeniem flow park – 67 m²,
- bezpieczną z EPDM pod ścianką wspinaczkową – 85,7 m².</t>
  </si>
  <si>
    <t>Zadanie zakończone. 
Wykonano bieżnię trzytorową o nawierzchni poliuretanowej - 598 m² oraz skocznię do skoku w dal -26,5 m² wraz z zeskocznią - 20,9 m² przy ZSP nr 5, os. Oświecenia.</t>
  </si>
  <si>
    <t>Zadanie zakończone.
Wykonano prace w zakresie termomodernizacji budynku przy ul. Praskiej 52 o powierzchni 2 206, 18 m².
Wymieniono stolarkę okienną i drzwiową - 138,48 m².</t>
  </si>
  <si>
    <t>Zadanie zakończone.
Zmodernizowano budynek ZIS przy ul. Walerego Sławka 10 w zakresie adaptacji pomieszczeń na cele biurowe o powierzchni 212 m². Wykonano prace w zakresie montażu urządzeń systemu dostępu,  instalacji elektrycznej, centrali telefonicznej oraz klimatyzacji i oświetlenia. 
Przygotowano PFU dla II etapu przebudowy budynku.</t>
  </si>
  <si>
    <t xml:space="preserve">Zadanie zakończone.
Kontynuowano umowę z 2021 r. na wykonanie robót budowlanych.  Zrewitalizowano przestrzeń pomiędzy budynkami przy ul. Józefińskiej 24, 24a i 30 oraz ul. Limanowskiego 13 i 15 o łącznej powierzchni 1 181,5 m². </t>
  </si>
  <si>
    <t>Wybudowano budynek magazynowo-garażowy z zapleczem dla OSP Przewóz o powierzchni całkowitej 416,08 m² i kubatutrze 1477,21 m³. Dostarczono pierwsze wyposażenie.</t>
  </si>
  <si>
    <t xml:space="preserve">25.08.2023 r. zawarto porozumienie z PKP Polskie Linie Kolejowe S.A. w sprawie zasad ponoszenia kosztów związanych z wykonaniem utwardzenia połączeń klatek schodowych z peronu kolejowego w rejonie ul. Berka Joselewicza. Aneksem nr 1 z 16.11.2023 r. dokonano zmniejszenia kwoty porozumienia.
W ramach porozumienia wykonano utwardzenia połączeń klatek schodowych peronu kolejowego.
Zamontowano 6 ławek drewnianych na moście m³ nad rzeką Wisłą, zgodnie z umową z 05.12.2023 r. </t>
  </si>
  <si>
    <t>Zadanie zakończone.
Oddano do użytkowania szkołę podstawową rozbudowaną o nowy dwukondygnacyjny, połączony komunikacyjnie z istniejącym budynkiem sali gimnastycznej, budynek o parametrach:
- powierzchnia zabudowy: 712 m²,
- powierzchnia całkowita: 1 352 m²,
- kubatura: 5 686 m³.</t>
  </si>
  <si>
    <t>Zadanie zakończone.
Oddano do użytkowania zaadaptowany na potrzeby poradni psychologiczno - pedagogicznej budynek na os. Willowym 35 o parametrach: 
- powierzchnia użytkowa: 1 800 m²,
- powierzchnia całkowita: 4 176 m²,
- kubatura 15 704 m³.</t>
  </si>
  <si>
    <t>Zadanie zakończone.
Wybudowano i oddano do użytkowania salę gimnastyczną z łącznikiem, zapleczem sanitarnym, magazynem sprzętu, szatniami sportowymi wraz z WC oraz widownią na antresoli. Wykonano bieżnię (205,7 m²), boisko (1 196 m²),  nawierzchnię bezpieczną placu zabaw (319,8 m²), chodniki, parkingi, elementy małej architektury.
Budynek o parametrach:
- powierzchnia zabudowy: 1 386,50 m²,
- powierzchnia całkowita: 1 614,40 m²,
- kubatura: 10 674,40 m³.</t>
  </si>
  <si>
    <t>Uchwałą Nr CXXIV/3377/2023 RMK z 06.12.2023 r. wycofano zadanie z budżetu Miasta Krakowa.</t>
  </si>
  <si>
    <t>Zadanie zakończone.
Opracowano dokumentację projektową  na przeprowadzenie robót budowalnych polegających na przebudowie  i dostosowaniu parterowego budynku biurowego zlokalizowanego przy al. Jana Pawła II 188 w Krakowie.</t>
  </si>
  <si>
    <t xml:space="preserve">Zawarto umowę z wykonawcą na roboty budowalne w zakresie modernizacji ogrodzenia.
W trakcie odbioru końcowego zostały ujawnione liczne  istotne wady w związku z czym został on przerwany nie dokonano odbioru końcowego. Nie poniesiono wydatków w 2023 r.  </t>
  </si>
  <si>
    <r>
      <t xml:space="preserve">Zakupiono sprzęt do nauki resuscytacji krążeniowo - oddechowej (fantom) dla Jednostki Ratowniczo - Gaśniczej Nr 1. </t>
    </r>
    <r>
      <rPr>
        <strike/>
        <sz val="10"/>
        <color rgb="FFFF0000"/>
        <rFont val="Arial"/>
        <family val="2"/>
        <charset val="238"/>
      </rPr>
      <t/>
    </r>
  </si>
  <si>
    <t xml:space="preserve">Zakupiono kamerę termowizyjną dla Jednostki Ratowniczo - Gaśniczej Nr 5. </t>
  </si>
  <si>
    <t xml:space="preserve">Zakupiono sprzęt do nauki resuscytacji krążeniowo - oddechowej (fantom) dla Jednostki Ratowniczo - Gaśniczej Nr 1. </t>
  </si>
  <si>
    <t>Zakupiono sprzęt do nauki resuscytacji krążeniowo - oddechowej (fantom) dla Jednostki Ratowniczo - Gaśniczej Nr 2.</t>
  </si>
  <si>
    <t>Zakupiono pralnico-wirówkę, system automatycznego dozowania środków chemicznych oraz 2 płachty na płonące auta dla OSP Kostrze.</t>
  </si>
  <si>
    <r>
      <t>Zakupiono kamerę termowizyjną, wentylator oddymiający oraz zestaw narzędzi akumulatorowych dla OSP</t>
    </r>
    <r>
      <rPr>
        <strike/>
        <sz val="10"/>
        <rFont val="Arial"/>
        <family val="2"/>
        <charset val="238"/>
      </rPr>
      <t xml:space="preserve"> </t>
    </r>
    <r>
      <rPr>
        <sz val="10"/>
        <rFont val="Arial"/>
        <family val="2"/>
        <charset val="238"/>
      </rPr>
      <t>Zbydniowice.</t>
    </r>
  </si>
  <si>
    <t>Dofinansowano zakup Ruchomego  Stanowiska Dowodzenia (RSD) dla KMP w porozumieniu z Komendą Wojewódzką Policji w Krakowie.</t>
  </si>
  <si>
    <t>Zakupiono quad dla OSP Wolica.
Zadanie współfinansowane z zadaniem inwestycyjnym Dzielnicy XVIII nr OC/DIR/B-XVIII-4z/23.</t>
  </si>
  <si>
    <t>Zakupiono przemiennik HR1065 oraz 2 sztuki konsoli.
Dofinansowano zakup ciężkiego samochodu ratowniczo-gaśniczego oraz zakup samochodu lekkiego kwatermistrzowskiego typu Bus.</t>
  </si>
  <si>
    <t>Zakupiono specjalistyczny samochód do transportu psów z przeznaczeniem dla GRS OSP Kraków. 
Zakupiono namiot pneumatyczny.
Dofinansowano zakup traktora ogrodniczego - kosiarki dla OSP Wróżenice. 
Dofinansowano zakup nowego średniego samochodu ratowniczo – gaśniczego na potrzeby jednostki OSP Kraków – Tonie.</t>
  </si>
  <si>
    <t>ZIM/B1.9/23</t>
  </si>
  <si>
    <t>Zadanie zakończone.
Przebudowano klatkę schodową, zamontowano podnośnik pionowy oraz zamontowano system wideodomofonów 
w budynku DPS, ul. Praska 25.</t>
  </si>
  <si>
    <t>Zakończono opracowanie koncepcji wraz z uzyskaniem ostatecznej decyzji o ŚU na podstawie umowy z 07.01.2021 r.
11.05.2023 r. wydana została decyzja o ŚU znak: WS-04.6220.105.2021.RJ, która stała się ostateczna z dniem 10.06.2023 r.</t>
  </si>
  <si>
    <r>
      <rPr>
        <u/>
        <sz val="10"/>
        <rFont val="Arial"/>
        <family val="2"/>
        <charset val="238"/>
      </rPr>
      <t>I. Przebudowa torowiska tramwajowego w al. Solidarności na odcinku od Placu Centralnego do ul. Bulwarowej wraz z infrastrukturą towarzyszącą</t>
    </r>
    <r>
      <rPr>
        <sz val="10"/>
        <rFont val="Arial"/>
        <family val="2"/>
        <charset val="238"/>
      </rPr>
      <t xml:space="preserve">
Kontynuowano umowę nr 1075/ZDMK/2020 wraz z późniejszymi aneksami na opracowanie dokumentacji projektowej.
Wodociągi Miasta Krakowa wydały nowe warunki techniczne narzucające budowę kanalizacji deszczowej wraz z retencją do głównych odbiorników należących do Wodociągów Miasta Krakowa oraz budowę fragmentu kanalizacji deszczowej z wylotem do rzeki Dłubni. </t>
    </r>
  </si>
  <si>
    <r>
      <rPr>
        <u/>
        <sz val="10"/>
        <rFont val="Arial"/>
        <family val="2"/>
        <charset val="238"/>
      </rPr>
      <t>II. Przebudowa torowiska tramwajowego w ul. Starowiślnej wraz z infrastrukturą towarzyszącą</t>
    </r>
    <r>
      <rPr>
        <sz val="10"/>
        <rFont val="Arial"/>
        <family val="2"/>
        <charset val="238"/>
      </rPr>
      <t xml:space="preserve">
Kontynuacja opracowania koncepcji wraz z uzyskaniem decyzji o ŚU i dokumentacji projektowej na podstawie umowy nr 324/U/ZDMK/2022 z 21.07.2022 r. z terminem realizacji 16 m-cy od daty zawarcia umowy. Trwało opracowanie koncepcji. Wybrano wariant docelowy koncepcji i rozpoczęto przygotowanie materiałów do złożenia wniosku o wydanie decyzji o środowiskowych uwarunkowaniach. Z uwagi na złożony charakter opracowywanej koncepcji nie było możliwym rozpoczęcie opracowania dokumentacji projektowej w roku 2023. W trakcie opracowywania koncepcji okazało się koniecznym kilkukrotne przeprojektowanie, aby dostosować rozwiązania projektowe do wytycznych jednostek miejskich a także konieczność dostosowania do założeń Kwartału Klimatycznego.</t>
    </r>
  </si>
  <si>
    <r>
      <rPr>
        <u/>
        <sz val="10"/>
        <rFont val="Arial"/>
        <family val="2"/>
        <charset val="238"/>
      </rPr>
      <t>III. Budowa łącznicy torowiska tramwajowego z ul. Nowosądeckiej w ul. Wielicką w kierunku pętli tramwajowej Nowy Bieżanów wraz z budową podstacji trakcyjnej</t>
    </r>
    <r>
      <rPr>
        <sz val="10"/>
        <rFont val="Arial"/>
        <family val="2"/>
        <charset val="238"/>
      </rPr>
      <t xml:space="preserve">
Zawarto umowę nr 213/U/ZDMK/2023 z 01.09.2023 r. na kwotę 1 082 400 zł, z terminem realizacji grudzień 2024 r.
Rozpoczęto opracowanie koncepcji Został wybrany wariant koncepcji. W dniu 8.12.2023 r. odbyło się posiedzenie ds. niechronionych uczestników ruchu. Konieczne jest wprowadzenie uwag i złożenie na kolejny audyt. Biuro projektowe poinformowało o konieczności realizacji zadania w trybie ZRID.</t>
    </r>
  </si>
  <si>
    <r>
      <rPr>
        <u/>
        <sz val="10"/>
        <rFont val="Arial"/>
        <family val="2"/>
        <charset val="238"/>
      </rPr>
      <t>IV. Przebudowa węzła rozjazdów "Bagatela" oraz układu drogowo - torowego na odc. Teatr Bagatela - ul. Garbarska wraz z infrastrukturą towarzyszącą</t>
    </r>
    <r>
      <rPr>
        <sz val="10"/>
        <rFont val="Arial"/>
        <family val="2"/>
        <charset val="238"/>
      </rPr>
      <t xml:space="preserve">
Kontynuowano opracowanie dokumentacji projektowej na podstawie umowy nr 328/U/ZDMK/2022 z 18.07.2022 r. z terminem realizacji 6 m-cy od daty podpisania umowy. 
W dniu 23.03.2023 r. uzyskano wytyczne od MWKZ. W dniu 04.04.2023 r. odbyło  się spotkanie z MWKZ, na którym omówiono kwestie m.in. nawierzchni drogi z koski kamiennej układanej ręcznie, a nie w segmentach prefabrykowanych.
Wykonawca dokumentacji projektowej wystąpił o zawarcie kolejnego aneksu nr 3 z terminami: etap I do 31.05.2023 r., etap II do 29.07.2023 r.</t>
    </r>
  </si>
  <si>
    <r>
      <t xml:space="preserve">Odbyło się kolejne spotkanie z producentem prefabrykatów. MWKZ nie zgłodził się na montaż płyt prefabrykowanych. W przypadku zmian wytycznych wydanych przez MWKZ projekt przesłany do zatwierdzenia nie uzyska pozytywnej opinii i Pozwolenia konserwatorskiego. Wobec powyższego Biuro projektowe wystąpiło o rozwiązanie umowy.
Zawarto aneks terminowy nr 5/2023 z terminem 19.12.2023 w tym etap I - w terminie 25.10.2023 r., etap II w terminie do dnia 19.12.2023 r.
</t>
    </r>
    <r>
      <rPr>
        <u/>
        <sz val="10"/>
        <rFont val="Arial"/>
        <family val="2"/>
        <charset val="238"/>
      </rPr>
      <t xml:space="preserve">
V. Przebudowa węzła rozjazdów Piłsudskiego wraz z infrastrukturą towarzyszącą</t>
    </r>
    <r>
      <rPr>
        <sz val="10"/>
        <rFont val="Arial"/>
        <family val="2"/>
        <charset val="238"/>
      </rPr>
      <t xml:space="preserve">
Kontynuowano opracowanie dokumentacji projektowej na podstawie umowy nr 234/U/ZDMK/2022  z 08.06.2022 r.
Aneksem nr z 21.12.2022 r. przedłużono termin realizacji umowy (Etap I - do 23.03.2023 r., Etap II - do 21.06.2023 r.).
Zawarto aneks nr 2/2023 przedłużono termin realizacji umowy (w tym etap I- do dnia  04.07.2023 r., etap II do 02.10.2023 r.)
Dotychczas uzgodniono projekt branży drogowej i torowej. 
W dniu 16.05.2023 r. Małopolski Wojewódzki Konserwator Zabytków wydał zalecenie dla przebudowy węzła. Wydane wytyczne są niezgodne w uzgodnionym projekcie drogowo-torowym. Biuro projektowe wystąpiło z wnioskiem o rozwiązanie umowy za porozumieniem stron. Dodatkowo biuro projektowe wystąpiło z wnioskiem o dodatkowe prace projektowe, które nie obejmują swoim zakresem obowiązującej umowy.</t>
    </r>
  </si>
  <si>
    <r>
      <rPr>
        <u/>
        <sz val="10"/>
        <rFont val="Arial"/>
        <family val="2"/>
        <charset val="238"/>
      </rPr>
      <t>II etap (od skrzyżowania z ul. Brzeską do ul. Giedroycia)</t>
    </r>
    <r>
      <rPr>
        <sz val="10"/>
        <rFont val="Arial"/>
        <family val="2"/>
        <charset val="238"/>
      </rPr>
      <t xml:space="preserve">
Rozliczono finansowo umowę nr 304/ZIKIT/2017 dotyczącą wykonania robót budowlanych.
17.05.2023 r. zawarto aneks nr 25 zwiększający wartość umowy.
Rozliczono finansowo umowę nr 467/ZDMK/2019 dotyczącą pełnienia funkcji inżyniera kontraktu.
15.01.2023 r. zawarto aneks nr 9 zwiększający wartość umowy.</t>
    </r>
  </si>
  <si>
    <r>
      <rPr>
        <u/>
        <sz val="10"/>
        <rFont val="Arial"/>
        <family val="2"/>
        <charset val="238"/>
      </rPr>
      <t>ul. Łamana</t>
    </r>
    <r>
      <rPr>
        <sz val="10"/>
        <rFont val="Arial"/>
        <family val="2"/>
        <charset val="238"/>
      </rPr>
      <t xml:space="preserve">
Rozliczono umowę z 30.04.2019  r. na opracowanie dokumentacji projektowej wraz z uzyskaniem decyzji o ZRID.
</t>
    </r>
    <r>
      <rPr>
        <u/>
        <sz val="10"/>
        <rFont val="Arial"/>
        <family val="2"/>
        <charset val="238"/>
      </rPr>
      <t xml:space="preserve">ul. Przewiewna </t>
    </r>
    <r>
      <rPr>
        <sz val="10"/>
        <rFont val="Arial"/>
        <family val="2"/>
        <charset val="238"/>
      </rPr>
      <t xml:space="preserve">
Kontynuowano umowę z 07.05.2019 r. na opracowanie dokumentacji projektowej wraz z uzyskaniem decyzji o ZRID.
Trwa postępowanie odwoławcze od wydanej dla inwestycji decyzji o ZRID nr 21/6740.4/2022 z 18.08.2022 r.
Termin załatwienia sprawy w zakresie odwołań  został wyznaczony przez MUW na 29.02.2024 r.</t>
    </r>
    <r>
      <rPr>
        <u/>
        <sz val="10"/>
        <color theme="1"/>
        <rFont val="Arial"/>
        <family val="2"/>
        <charset val="238"/>
      </rPr>
      <t/>
    </r>
  </si>
  <si>
    <r>
      <rPr>
        <u/>
        <sz val="10"/>
        <rFont val="Arial"/>
        <family val="2"/>
        <charset val="238"/>
      </rPr>
      <t>ul. Zyndrama z Maszkowic</t>
    </r>
    <r>
      <rPr>
        <sz val="10"/>
        <rFont val="Arial"/>
        <family val="2"/>
        <charset val="238"/>
      </rPr>
      <t xml:space="preserve">
Kontynuowano umowę z 03.11 2017 r. na opracowanie dokumentacji projektowej wraz z uzyskaniem decyzji o ZRID.
Trwa postępowanie odwoławcze od wydanej dla inwestycji decyzji o ZRID nr 9/6740.4/2022 wraz z rygorem natychmiastowej wykonalności z 05.04.2022 r.</t>
    </r>
  </si>
  <si>
    <r>
      <t xml:space="preserve">Rozliczono umowę na pełnienie nadzoru autorskiego z 01.07.2022 r. z późniejszymi aneksami.
Wykonano aktualizację projektu stałej organizacji ruchu wraz z wykonaniem projektów ruchowych sygnalizacji świetlnej.
07.12.2023 r. zawarto umowę na wykonanie analizy zasadności roszczeń Wykonawcy robót budowlanych o zwiększenie wynagrodzenia umownego w związku z wzrostem cen materiałów budowlanych z terminem realizacji 3 tygodnie od dnia zawarcia umowy. Umowa została zrealizowana.
</t>
    </r>
    <r>
      <rPr>
        <u/>
        <sz val="10"/>
        <rFont val="Arial"/>
        <family val="2"/>
        <charset val="238"/>
      </rPr>
      <t>ETAP VI: Przebudowa ul. Królowej Jadwigi na odcinku od ul. Robla do ul. Tondosa.</t>
    </r>
    <r>
      <rPr>
        <sz val="10"/>
        <rFont val="Arial"/>
        <family val="2"/>
        <charset val="238"/>
      </rPr>
      <t xml:space="preserve">
Kontynuowano rozliczenie finansowe umowy z 29.07.2017 r. na opracowanie dokumentacji projektowej oraz Porozumienia z 2020 r. dotyczącego nieuzasadnionego wzbogacenia (roboty dodatkowe do umowy nr 317/ZIKIT/2014).</t>
    </r>
  </si>
  <si>
    <r>
      <t xml:space="preserve">Zadanie zakończone.
Wybudowano oświetlenie przy:
</t>
    </r>
    <r>
      <rPr>
        <u/>
        <sz val="10"/>
        <rFont val="Arial"/>
        <family val="2"/>
        <charset val="238"/>
      </rPr>
      <t>* ul. Kaczeńcowej dz. 452/2:</t>
    </r>
    <r>
      <rPr>
        <sz val="10"/>
        <rFont val="Arial"/>
        <family val="2"/>
        <charset val="238"/>
      </rPr>
      <t xml:space="preserve">
zamontowano 4 słupy oświetleniowe wraz z okablowaniem i oprawą świetlną,
</t>
    </r>
    <r>
      <rPr>
        <u/>
        <sz val="10"/>
        <rFont val="Arial"/>
        <family val="2"/>
        <charset val="238"/>
      </rPr>
      <t>* ul. Makuszyńskiego boczna:</t>
    </r>
    <r>
      <rPr>
        <sz val="10"/>
        <rFont val="Arial"/>
        <family val="2"/>
        <charset val="238"/>
      </rPr>
      <t xml:space="preserve">
zamontowano 6 słupów oświetleniowych wraz z okablowaniem i oprawą świetlną.
Roboty zostały odebrane i rozliczone protokołem 
z 24.10.2023 r.</t>
    </r>
  </si>
  <si>
    <r>
      <rPr>
        <u/>
        <sz val="10"/>
        <rFont val="Arial"/>
        <family val="2"/>
        <charset val="238"/>
      </rPr>
      <t>Etap II - od działki nr 342/1 do ul. Czerwone Maki</t>
    </r>
    <r>
      <rPr>
        <sz val="10"/>
        <rFont val="Arial"/>
        <family val="2"/>
        <charset val="238"/>
      </rPr>
      <t xml:space="preserve">
Kontynuowano umowę z 07.08.2017 r. na opracowanie dokumentacji projektowej.
11.12.2023 r. podpisane zostało porozumienie nr 212/P/ZDMK/2023 rozliczające opracowanie, w związku z odstąpieniem do umowy z winy Wykonawcy. Wykonane prace projektowe zostały komisyjnie odebrane.</t>
    </r>
  </si>
  <si>
    <r>
      <rPr>
        <u/>
        <sz val="10"/>
        <rFont val="Arial"/>
        <family val="2"/>
        <charset val="238"/>
      </rPr>
      <t>przy drodze wewnętrznej łączącej ul. Franciszka Bujaka z ul. Wysłouchów na wysokości budynków 33,35</t>
    </r>
    <r>
      <rPr>
        <sz val="10"/>
        <rFont val="Arial"/>
        <family val="2"/>
        <charset val="238"/>
      </rPr>
      <t xml:space="preserve">
W ramach umowy opracowano: warunki techniczne uzyskane od operatorów mediów, uzgodnienia, inwentaryzację fotograficzną, opis stanu istniejącego, wpis i wyrys z ewidencji gruntów, mapę ewidencji gruntów, mapę ewidencji gruntów z naniesioną zajętością terenu, mapę z zasobów geodezyjnych, dokumentację geotechniczna, kosztorys szacunkowy, projekt koncepcyjny branży elektrycznej oraz branży drogowej wraz z odwodnieniem. Opracowanie odebrano protokołem z 15.11.2023 r.
</t>
    </r>
    <r>
      <rPr>
        <u/>
        <sz val="10"/>
        <rFont val="Arial"/>
        <family val="2"/>
        <charset val="238"/>
      </rPr>
      <t>przy drodze wewnętrznej skomunikowanej z ul. Franciszka Bujaka pomiędzy budynkiem Przedszkola nr 6 a budynkiem Szkoły Podstawowej nr 149</t>
    </r>
    <r>
      <rPr>
        <sz val="10"/>
        <rFont val="Arial"/>
        <family val="2"/>
        <charset val="238"/>
      </rPr>
      <t xml:space="preserve">
W ramach umowy opracowano: warunki techniczne uzyskane od operatorów mediów, inwentaryzację fotograficzną, opis stanu istniejącego, wpis i wyrys z ewidencji gruntów, mapę ewidencji gruntów, mapę ewidencji gruntów z naniesioną zajętością terenu, mapę z zasobów geodezyjnych, dokumentację geotechniczną, kosztorys szacunkowy, projekt koncepcyjny branży drogowej. Opracowanie odebrano protokołem z 14.11.2023 r.</t>
    </r>
  </si>
  <si>
    <r>
      <t xml:space="preserve">Zadanie zakończone
</t>
    </r>
    <r>
      <rPr>
        <u/>
        <sz val="10"/>
        <rFont val="Arial"/>
        <family val="2"/>
        <charset val="238"/>
      </rPr>
      <t xml:space="preserve">Budowa chodnika przy ul. Księcia Józefa  </t>
    </r>
    <r>
      <rPr>
        <sz val="10"/>
        <rFont val="Arial"/>
        <family val="2"/>
        <charset val="238"/>
      </rPr>
      <t xml:space="preserve">
14.04.2023 r. zawarto umowę na wykonanie robót budowlanych.
Wykonano:
- kanalizację opadową - 71,90 m,
- studnie betonowe fi 1000 - 2 szt.,
- studzienki wodościekowe - 2 szt.,
- korytko betonowe - 62,36 m,
- ścianki czołowe - 4 szt.,</t>
    </r>
  </si>
  <si>
    <r>
      <t xml:space="preserve">Zadanie zakończone.
</t>
    </r>
    <r>
      <rPr>
        <u/>
        <sz val="10"/>
        <rFont val="Arial"/>
        <family val="2"/>
        <charset val="238"/>
      </rPr>
      <t>Rozbudowa ul. Wrobela etap IV – od studni D51 do planowanego placu zawracania przy wałach Wisły</t>
    </r>
    <r>
      <rPr>
        <sz val="10"/>
        <rFont val="Arial"/>
        <family val="2"/>
        <charset val="238"/>
      </rPr>
      <t xml:space="preserve">
Zakończono wykonanie robót budowlanych na podstawie umowy z 29.04.2022 r. 
Wykonano:
- drogę o nawierzchni bitumicznej o szer. 7,5 m i dł. 803 m,
- obustronne chodniki o szer. 2,0 m o nawierzchni z kostki brukowej,
- pętlę autobusową o dł.120 m z dwoma peronami i chodnikiem z kostki o szer. 2,0 m.
Roboty zostały odebrane protokołem z 16.05.2023 r.</t>
    </r>
  </si>
  <si>
    <r>
      <rPr>
        <u/>
        <sz val="10"/>
        <rFont val="Arial"/>
        <family val="2"/>
        <charset val="238"/>
      </rPr>
      <t>Rozbudowa ul. Jakubowskiego</t>
    </r>
    <r>
      <rPr>
        <sz val="10"/>
        <rFont val="Arial"/>
        <family val="2"/>
        <charset val="238"/>
      </rPr>
      <t xml:space="preserve">
Zakończono wykonanie robót budowlanych na podstawie umowy z 14.06.2021 r. 
W ramach umowy rozbudowano ul. Jakubowskiego na odcinku ok. 760 m, wybudowano miejsca i zatoki postojowe, przystanki autobusowe oraz przebudowano istniejącą pętlę autobusową.
Roboty odebrano i rozliczono protokołem z 28.04.2023 r.</t>
    </r>
  </si>
  <si>
    <r>
      <rPr>
        <u/>
        <sz val="10"/>
        <rFont val="Arial"/>
        <family val="2"/>
        <charset val="238"/>
      </rPr>
      <t>Rozbudowa prawoskrętu z u. Wielickiej w ul. Kostaneckiego</t>
    </r>
    <r>
      <rPr>
        <sz val="10"/>
        <rFont val="Arial"/>
        <family val="2"/>
        <charset val="238"/>
      </rPr>
      <t xml:space="preserve">
Zakończono wykonanie robót budowlanych na podstawie umowy z  02.08.2022 r. 
W ramach umowy rozbudowano ul. Kostaneckiego na odcinku ok. 410 m.
Roboty odebrano i rozliczono protokołem z 24.04.2023 r.
</t>
    </r>
    <r>
      <rPr>
        <u/>
        <sz val="10"/>
        <rFont val="Arial"/>
        <family val="2"/>
        <charset val="238"/>
      </rPr>
      <t>Budowa budynku socjalnego na pętli autobusowej na ul. Jakubowskiego</t>
    </r>
    <r>
      <rPr>
        <sz val="10"/>
        <rFont val="Arial"/>
        <family val="2"/>
        <charset val="238"/>
      </rPr>
      <t xml:space="preserve">
09.10.2023 r. zawarto umowę na opracowanie dokumentacji projektowej i wykonanie robót budowlanych. 
Trwa opracowanie dokumentacji projektowej.</t>
    </r>
  </si>
  <si>
    <r>
      <rPr>
        <u/>
        <sz val="10"/>
        <rFont val="Arial"/>
        <family val="2"/>
        <charset val="238"/>
      </rPr>
      <t>ul. Francesco Nullo</t>
    </r>
    <r>
      <rPr>
        <sz val="10"/>
        <rFont val="Arial"/>
        <family val="2"/>
        <charset val="238"/>
      </rPr>
      <t xml:space="preserve">
18.05.2023 r. zawarto umowę na opracowanie dokumentacji projektowej z terminem 8 m-cy od daty zawarcia umowy.
31.10.2023 r.  uzyskano zaświadczenie o braku sprzeciwu wobec zgłoszenia zamiaru wykonania robót budowlanych znak: AU-01-7.6743.1803.2023.PKR.
</t>
    </r>
    <r>
      <rPr>
        <u/>
        <sz val="10"/>
        <rFont val="Arial"/>
        <family val="2"/>
        <charset val="238"/>
      </rPr>
      <t>ul. Wysłouchów - ul. Bojki - ul. Kordiana</t>
    </r>
    <r>
      <rPr>
        <sz val="10"/>
        <rFont val="Arial"/>
        <family val="2"/>
        <charset val="238"/>
      </rPr>
      <t xml:space="preserve">
27.10.2023 r. zawarto umowę na opracowanie dokumentacji projektowej z terminem realizacji 27.01.2024 r.
18.11.2022 r. uzyskano zaświadczenie o braku sprzeciwu wobec zgłoszenia zamiaru wykonania robót budowlanych znak: AU-01-6.6743.8.501.2022.JKA</t>
    </r>
    <r>
      <rPr>
        <u/>
        <sz val="10"/>
        <color theme="1"/>
        <rFont val="Arial"/>
        <family val="2"/>
        <charset val="238"/>
      </rPr>
      <t/>
    </r>
  </si>
  <si>
    <r>
      <rPr>
        <u/>
        <sz val="10"/>
        <rFont val="Arial"/>
        <family val="2"/>
        <charset val="238"/>
      </rPr>
      <t>ul. Wysłouchów - ul. Kordiana</t>
    </r>
    <r>
      <rPr>
        <sz val="10"/>
        <rFont val="Arial"/>
        <family val="2"/>
        <charset val="238"/>
      </rPr>
      <t xml:space="preserve">
23.05.2023 r. zawarto umowę na wykonanie robót budowlanych.
Wykonano :
- rurę ochronną - 13 m,
- przewód - 30 m ,
- słupy oświetleniowe - 2 szt., 
- oprawy oświetleniowe - 2 szt., 
- bednarka 25 mb.
Roboty zostały odebrane i rozliczone protokołem 
z 19.09.2023 r.</t>
    </r>
  </si>
  <si>
    <r>
      <rPr>
        <u/>
        <sz val="10"/>
        <rFont val="Arial"/>
        <family val="2"/>
        <charset val="238"/>
      </rPr>
      <t>ul. Wilka Wyrwińskiego</t>
    </r>
    <r>
      <rPr>
        <sz val="10"/>
        <rFont val="Arial"/>
        <family val="2"/>
        <charset val="238"/>
      </rPr>
      <t xml:space="preserve">
01.06.2023 r zawarto umowę na wykonanie robót budowalnych. 
Wykonano: 
- słupy uliczne -12 szt., 
- oprawa oświetleniowa - 12 szt.,
- złącza słupowe - 12 szt., 
- kabel - 376 mb, 
- przewód - 65 mb, 
- rura ochronna - 325 mb, 
- bednarka 26 mb.</t>
    </r>
  </si>
  <si>
    <r>
      <rPr>
        <u/>
        <sz val="10"/>
        <rFont val="Arial"/>
        <family val="2"/>
        <charset val="238"/>
      </rPr>
      <t>os. Kazimierzowskie</t>
    </r>
    <r>
      <rPr>
        <sz val="10"/>
        <rFont val="Arial"/>
        <family val="2"/>
        <charset val="238"/>
      </rPr>
      <t xml:space="preserve">
24.04.2023 r. zawarto umowę na wykonanie robót budowlanych.
Wykonano:
- kabel - 75/87 mb,
- słupy oświetleniowe - 3 szt.,
- oprawy oświetleniowe - 3 szt.,
- rurę DVR - 75 m,
- bednarkę - 45 mb.
Roboty odebrano i rozliczono protokołem z 11.10.2023 r.
</t>
    </r>
    <r>
      <rPr>
        <u/>
        <sz val="10"/>
        <rFont val="Arial"/>
        <family val="2"/>
        <charset val="238"/>
      </rPr>
      <t>ul. Forteczna</t>
    </r>
    <r>
      <rPr>
        <sz val="10"/>
        <rFont val="Arial"/>
        <family val="2"/>
        <charset val="238"/>
      </rPr>
      <t xml:space="preserve">
22.08.2023 r. zawarto umowę na wykonanie robót budowlanych.
Wykonano:
- słupy uliczne - 9 szt., 
- oprawę oświetleniową - 10 szt., 
- złącza słupowe - 10 szt., 
- kabel - 168 mb, 
- przewód - 76 mb, 
- rurę ochronną - 154 mb, 
- bednarkę - 108 mb.
Roboty odebrano i rozliczono protokołem z 27.12.2023 r.</t>
    </r>
  </si>
  <si>
    <r>
      <rPr>
        <u/>
        <sz val="10"/>
        <rFont val="Arial"/>
        <family val="2"/>
        <charset val="238"/>
      </rPr>
      <t>ul. Łyszkiewicza</t>
    </r>
    <r>
      <rPr>
        <sz val="10"/>
        <rFont val="Arial"/>
        <family val="2"/>
        <charset val="238"/>
      </rPr>
      <t xml:space="preserve">
13.10.2023 r. zawarto umowę na opracowanie dokumentacji projektowej z terminem realizacji 11 m-cy od daty zawarcia umowy.
Rozpoczęto opracowanie dokumentacji projektowej.
</t>
    </r>
    <r>
      <rPr>
        <u/>
        <sz val="10"/>
        <rFont val="Arial"/>
        <family val="2"/>
        <charset val="238"/>
      </rPr>
      <t>ul. Tyniecka 128, ul. Tyniecka – ul. Jachimeckiego</t>
    </r>
    <r>
      <rPr>
        <sz val="10"/>
        <rFont val="Arial"/>
        <family val="2"/>
        <charset val="238"/>
      </rPr>
      <t xml:space="preserve">
15.09.2023 r. zawarto umowę  na wykonanie robót budowalnych.
Wykonano:
ul. Tyniecka 128:
- słupy uliczne - 2 szt.,
- oprawę oświetleniowa - 2 szt.,
- wysięgniki - 2 szt.,
- złącza słupowe - 2 szt.,
- kabel - 24 m,
- rurę ochronną - 15 mb,
- bednarkę 26 mb,</t>
    </r>
  </si>
  <si>
    <r>
      <rPr>
        <u/>
        <sz val="10"/>
        <rFont val="Arial"/>
        <family val="2"/>
        <charset val="238"/>
      </rPr>
      <t>Rozbudowa ul. Łuczanowickiej od ul. Lubockiej</t>
    </r>
    <r>
      <rPr>
        <sz val="10"/>
        <rFont val="Arial"/>
        <family val="2"/>
        <charset val="238"/>
      </rPr>
      <t xml:space="preserve">
11.05.2023 r. zawarto umowę na opracowanie dokumentacji projektowej z terminem realizacji 17 m-cy od daty zawarcia umowy.
Rozpoczęto opracowanie dokumentacji projektowej.
</t>
    </r>
    <r>
      <rPr>
        <u/>
        <sz val="10"/>
        <rFont val="Arial"/>
        <family val="2"/>
        <charset val="238"/>
      </rPr>
      <t>Rozbudowa ul. Ognistych Wici</t>
    </r>
    <r>
      <rPr>
        <sz val="10"/>
        <rFont val="Arial"/>
        <family val="2"/>
        <charset val="238"/>
      </rPr>
      <t xml:space="preserve">
24.04.2023 r. zawarto umowę na opracowanie dokumentacji projektowej z terminem realizacji 30.09.2024 r.
Rozpoczęto opracowanie dokumentacji projektowej.
</t>
    </r>
    <r>
      <rPr>
        <u/>
        <sz val="10"/>
        <rFont val="Arial"/>
        <family val="2"/>
        <charset val="238"/>
      </rPr>
      <t>Przebudowa skrzyżowania ul. Bałuckiego z ul. Dębową</t>
    </r>
    <r>
      <rPr>
        <sz val="10"/>
        <rFont val="Arial"/>
        <family val="2"/>
        <charset val="238"/>
      </rPr>
      <t xml:space="preserve">
02.10.2023 r. zawarto umowę na opracowanie dokumentacji projektowej z terminem realizacji 14 m-cy od daty zawarcia umowy.
Rozpoczęto opracowanie dokumentacji projektowej.</t>
    </r>
  </si>
  <si>
    <r>
      <rPr>
        <u/>
        <sz val="10"/>
        <rFont val="Arial"/>
        <family val="2"/>
        <charset val="238"/>
      </rPr>
      <t>ul. Aleksandry</t>
    </r>
    <r>
      <rPr>
        <sz val="10"/>
        <rFont val="Arial"/>
        <family val="2"/>
        <charset val="238"/>
      </rPr>
      <t xml:space="preserve">
Zakończono opracowanie koncepcji na podstawie umowy z 04.11.2022 r.
Prace koncepcyjne odebrane i rozliczone protokołem z 20.04.2023 r.
</t>
    </r>
    <r>
      <rPr>
        <u/>
        <sz val="10"/>
        <rFont val="Arial"/>
        <family val="2"/>
        <charset val="238"/>
      </rPr>
      <t>os. Zielone</t>
    </r>
    <r>
      <rPr>
        <sz val="10"/>
        <rFont val="Arial"/>
        <family val="2"/>
        <charset val="238"/>
      </rPr>
      <t xml:space="preserve">
Rozliczono umowę z 04.12.2022 r. na opracowanie dokumentacji projektowej.</t>
    </r>
  </si>
  <si>
    <r>
      <t xml:space="preserve">Zadanie zakończone.
Doświetlono przejścia dla pieszych na terenie Dzielnicy VI we wskazanych lokalizacjach:
* </t>
    </r>
    <r>
      <rPr>
        <u/>
        <sz val="10"/>
        <rFont val="Arial"/>
        <family val="2"/>
        <charset val="238"/>
      </rPr>
      <t>ul. Balicka</t>
    </r>
    <r>
      <rPr>
        <sz val="10"/>
        <rFont val="Arial"/>
        <family val="2"/>
        <charset val="238"/>
      </rPr>
      <t xml:space="preserve"> przy Nr 297 (Ogród Malwowy), zamontowano 2 słupy oświetleniowe wraz z okablowaniem i oprawą świetlną,
* </t>
    </r>
    <r>
      <rPr>
        <u/>
        <sz val="10"/>
        <rFont val="Arial"/>
        <family val="2"/>
        <charset val="238"/>
      </rPr>
      <t>ul. Jadwigi z Łobzowa</t>
    </r>
    <r>
      <rPr>
        <sz val="10"/>
        <rFont val="Arial"/>
        <family val="2"/>
        <charset val="238"/>
      </rPr>
      <t xml:space="preserve"> przy Przedszkolu Samorządowym  Nr 77, zamontowano 1 słup oświetleniowe wraz z okablowaniem i oprawą świetlną,
* </t>
    </r>
    <r>
      <rPr>
        <u/>
        <sz val="10"/>
        <rFont val="Arial"/>
        <family val="2"/>
        <charset val="238"/>
      </rPr>
      <t>ul. Zakliki z Mydlnik</t>
    </r>
    <r>
      <rPr>
        <sz val="10"/>
        <rFont val="Arial"/>
        <family val="2"/>
        <charset val="238"/>
      </rPr>
      <t xml:space="preserve"> (przy ul. Balickiej ), zamontowano 4 słupy oświetleniowe wraz z okablowaniem i oprawą świetlną,</t>
    </r>
  </si>
  <si>
    <r>
      <t xml:space="preserve">* </t>
    </r>
    <r>
      <rPr>
        <u/>
        <sz val="10"/>
        <rFont val="Arial"/>
        <family val="2"/>
        <charset val="238"/>
      </rPr>
      <t>ul. Balicka</t>
    </r>
    <r>
      <rPr>
        <sz val="10"/>
        <rFont val="Arial"/>
        <family val="2"/>
        <charset val="238"/>
      </rPr>
      <t xml:space="preserve"> przy Nr 45 (pętla tramwajowa Bronowice Małe), zamontowano 1 słup oświetleniowy wraz z okablowaniem i oprawą świetlną,
* </t>
    </r>
    <r>
      <rPr>
        <u/>
        <sz val="10"/>
        <rFont val="Arial"/>
        <family val="2"/>
        <charset val="238"/>
      </rPr>
      <t>ul. Młodej Polski</t>
    </r>
    <r>
      <rPr>
        <sz val="10"/>
        <rFont val="Arial"/>
        <family val="2"/>
        <charset val="238"/>
      </rPr>
      <t xml:space="preserve"> przy Nr 20 (w ciągu Młynówki Królewskiej), zamontowano 1 słup oświetleniowy wraz z okablowaniem i oprawą świetlną,
* </t>
    </r>
    <r>
      <rPr>
        <u/>
        <sz val="10"/>
        <rFont val="Arial"/>
        <family val="2"/>
        <charset val="238"/>
      </rPr>
      <t>ul. Katowicka</t>
    </r>
    <r>
      <rPr>
        <sz val="10"/>
        <rFont val="Arial"/>
        <family val="2"/>
        <charset val="238"/>
      </rPr>
      <t xml:space="preserve"> przy Nr 27 (przy paczkomacie), zamontowano 2 słupy oświetleniowe wraz z okablowaniem i oprawą świetlną,
* </t>
    </r>
    <r>
      <rPr>
        <u/>
        <sz val="10"/>
        <rFont val="Arial"/>
        <family val="2"/>
        <charset val="238"/>
      </rPr>
      <t>ul. Rydla</t>
    </r>
    <r>
      <rPr>
        <sz val="10"/>
        <rFont val="Arial"/>
        <family val="2"/>
        <charset val="238"/>
      </rPr>
      <t xml:space="preserve"> przy Nr 2, zamontowano 1 słup oświetleniowy wraz z okablowaniem i oprawą świetlną.</t>
    </r>
  </si>
  <si>
    <r>
      <rPr>
        <u/>
        <sz val="10"/>
        <rFont val="Arial"/>
        <family val="2"/>
        <charset val="238"/>
      </rPr>
      <t>I. Budowa linii tramwajowej Mały Płaszów – Rybitwy</t>
    </r>
    <r>
      <rPr>
        <sz val="10"/>
        <rFont val="Arial"/>
        <family val="2"/>
        <charset val="238"/>
      </rPr>
      <t xml:space="preserve">
Kontynuowano umowę nr W/II/121/GK/6/2021 z 11.06.2021 r. (z późniejszymi aneksami) na opracowanie wielowariantowej koncepcji budowy linii tramwajowej wraz z pętlą tramwajową oraz parkingiem P+R i rozbudowy ulicy Domagały w obszarze Rybitw wraz z uzyskaniem ostatecznej decyzji o ŚU, z terminem wykonania 80 tygodni od dnia zawarcia.
Odbyła się druga faza opiniowania koncepcji. 
09.06.2023 r. rozpoczęły się konsultacje społeczne dla I oraz II części koncepcji,W rezultacie przeprowadzonych konsultacji społecznych podjęto decyzję o opracowaniu dodatkowego wariantu budowy linii tramwajowej od pętli tramwajowej Mały Płaszów do osiedla Złocień, biegnącej wzdłuż istniejącej oraz planowanej ul. Domagały. 
W dniu 15.12.2023 r. Strony podpisały protokół zdawczo-odbiorczy dla etapu I umowy. 
W dniu 15.12.2023 r. został podpisany aneks nr 4 do umowy wydłużający poszczególne etapy realizacji umowy : etap II do 24.11.2024 r., etap III do 20.07.2025 r.</t>
    </r>
  </si>
  <si>
    <r>
      <rPr>
        <u/>
        <sz val="10"/>
        <rFont val="Arial"/>
        <family val="2"/>
        <charset val="238"/>
      </rPr>
      <t>II. Budowa linii tramwajowej Prokocim Szpital – os. Rżąka</t>
    </r>
    <r>
      <rPr>
        <sz val="10"/>
        <rFont val="Arial"/>
        <family val="2"/>
        <charset val="238"/>
      </rPr>
      <t xml:space="preserve">
Kontynuowano umowę nr W/II/44/GK/2/2021  z 21.04.2021 r. (z późniejszymi aneksami) na opracowanie wielowariantowej koncepcji budowy linii tramwajowej pomiędzy skrzyżowaniem ulic Wielickiej, Teligi, Kostaneckiego a osiedlem Rżąka wraz z pętlą tramwajową oraz parkingiem Park&amp;Ride a także uzyskaniem ostatecznej decyzji o ŚU, z terminem wykonania 81 tygodni od dnia zawarcia.
30.01.2023 r. zostały wysłane do drugiego opiniowania rozwiązania koncepcyjne przedmiotowego opracowania. Trwa proces oczekiwania na uwagi do koncepcji od podmiotów opiniujących. 
30.05.2023 r. podpisano kolejny aneks terminowy wydłużający termin jej realizacji do 03.05.2024 r.
W związku z pojawieniem się opóźnień w uzyskaniu opinii od podmiotów opiniujących oraz konieczności wprowadzenia istotnych korekt w rozwiązaniach koncepcyjnych, wykonawca w dniu 19.06.2023 r. zwrócił się z wnioskiem o wydłużenie czasu realizacji Przedmiotu umowy. W wyniku przeprowadzonych opiniowań, ustaleń wynikających z konsultacji społecznych oraz rozpatrzenia uwag zgłoszonych we wnioskach i petycjach przez Mieszkańców Krakowa, wybrano wariant rekomendowany, dla którego przygotowany zostanie wniosek o wydanie decyzji DUŚ. Z uwagi na wprowadzone do rozwiązań projektowych korekty podjęto decyzję o przystąpieniu do dodatkowego opiniowania wariantu wynikowego w wybranych jednostkach miejskich. 
13.12.2023 r. Strony podpisały protokół zdawczo-odbiorczy dla etapu I umowy. </t>
    </r>
  </si>
  <si>
    <r>
      <t xml:space="preserve">W dniu 19.12.2023 r. został podpisany aneks nr 3 do umowy wydłużający poszczególne etapy realizacji umowy: etap II do 14 sierpnia 2024r., etap III do 4.12.2024 r.
</t>
    </r>
    <r>
      <rPr>
        <u/>
        <sz val="10"/>
        <rFont val="Arial"/>
        <family val="2"/>
        <charset val="238"/>
      </rPr>
      <t xml:space="preserve">III. Budowa węzła komunikacyjnego w rejonie Luboczy
</t>
    </r>
    <r>
      <rPr>
        <sz val="10"/>
        <rFont val="Arial"/>
        <family val="2"/>
        <charset val="238"/>
      </rPr>
      <t>Kontynuowano umowę nr W/II/48/GK/3/2021 z 30.04.2021 r. (z późniejszymi aneksami) na opracowanie wielowariantowej koncepcji programowo przestrzennej budowy węzła komunikacyjnego.</t>
    </r>
  </si>
  <si>
    <r>
      <rPr>
        <u/>
        <sz val="10"/>
        <rFont val="Arial"/>
        <family val="2"/>
        <charset val="238"/>
      </rPr>
      <t>IV. Budowa zintegrowanego węzła przesiadkowego w rejonie os. Piastów (ZIT)</t>
    </r>
    <r>
      <rPr>
        <sz val="10"/>
        <rFont val="Arial"/>
        <family val="2"/>
        <charset val="238"/>
      </rPr>
      <t xml:space="preserve">
Kontynuowano umowę nr W/II/1117/GK/9/2022  z 20.09.2022 r. na przygotowania wyjaśnień oraz uzupełnienia raportu oddziaływania na środowisko dla zadania pn.: „Koncepcja programowo-przestrzenna układu komunikacyjnego w rejonie os. Piastów” na kwotę 76 090,30 zł z terminem realizacji 31.12.2023  r. 
24.05.2023 r. Wykonawca poinformował o opóźnieniu w realizacji zamówienia spowodowanego nieprzekazaniem przez podwykonawcę analizy akustycznej.
27.06.2023 r. Wykonawca złożył wniosek o wszczęcie postępowania w GDOŚ wraz z opracowaną dokumentacją. 
W dniu 4.09.2023 r. GDOŚ wydał postanowienie o wszczęciu zawieszonego postępowania w sprawie decyzji DUŚ. Z tytułu zwłoki w wykonaniu Przedmiotu umowy Wykonawca został obciążony karą umowną. W 2023 r. nie uzyskano decyzji o DUŚ. 
</t>
    </r>
    <r>
      <rPr>
        <u/>
        <sz val="10"/>
        <rFont val="Arial"/>
        <family val="2"/>
        <charset val="238"/>
      </rPr>
      <t>V.Budowa łącznika drogowego pomiędzy ulicą Bolesława Śmiałego a ulicą Benedyktyńską oraz przebudowa ulicy Benedyktyńskiej</t>
    </r>
    <r>
      <rPr>
        <sz val="10"/>
        <rFont val="Arial"/>
        <family val="2"/>
        <charset val="238"/>
      </rPr>
      <t xml:space="preserve">
Kontynuowano umowę nr W/II/518/GK/6/2022 z 26.04.2022 r. na opracowanie koncepcji na kwotę 750 000 zł, z terminem realizacji 18.12.2023 r. 
30.05.2023 r. zostało wszczęte postępowanie o wydanie decyzji o ŚU.</t>
    </r>
  </si>
  <si>
    <r>
      <t xml:space="preserve">29.06.2023 r. podpisany został protokół odbioru etapu II Przedmiotowej umowy.
29.09.2023 r. Wykonawca w oparciu o uzyskane postanowienie Wydziału Kształtowania Środowiska dot. terminu wydania DUŚ na 31.03.2024 r. złożył wniosek o wydłużenie terminu realizacji opracowania. 
Wykonawca wprowadził ostatnie poprawki do wniosku pod koniec listopada 2023 r. Wniosek przekazany został do Regionalnej Dyrekcji Ochrony Środowiska w Krakowie. Trwa oczekiwanie na uzyskanie decyzji o ŚU. 
</t>
    </r>
    <r>
      <rPr>
        <u/>
        <sz val="10"/>
        <rFont val="Arial"/>
        <family val="2"/>
        <charset val="238"/>
      </rPr>
      <t xml:space="preserve">
VI. Uzyskanie ostatecznej decyzji o ŚU dla budowy parkingu P+R przy przystanku kolejowym Kraków Złocień</t>
    </r>
    <r>
      <rPr>
        <sz val="10"/>
        <rFont val="Arial"/>
        <family val="2"/>
        <charset val="238"/>
      </rPr>
      <t xml:space="preserve">
Kontynuowano umowę nr W/II/504/GK/3/2022  z 29.03.2022 r. (z późniejszymi aneksami) na opracowanie dokumentacji projektowej wraz z uzyskaniem decyzji o ŚU, z aktualnym terminem realizacji 30.06.2023 r.
Aneksem nr 4 z 02.09.2023 r. wydłużono termin realizacji umowy do 29.03.2024 r.
Obecnie w toku akceptacji jest aneks do Karty Informacyjnej Przedsięwzięcia przez Państwowe Gospodarstwo Wodne Wody Polskie.</t>
    </r>
  </si>
  <si>
    <t>Zadanie zakończone.
Zmodernizowano 185,95 m² alejek cmentarnych, 90,49 mb sieci wodociągowej, 104,40 mb kanalizacji deszczowej.</t>
  </si>
  <si>
    <t>Rozpoczęto roboty budowlane na Starym Cmentarzu Podgórskim.
Wykonano: kanalizację kablową pod linie zasilające oświetlenie i monitoring. Zamontowano sieci kablowe oświetlenia i monitoringu.
Wykonano: fundamenty lamp oświetleniowych, lapidaria, koryto (warstwa dolna) alejek cmentarnych.</t>
  </si>
  <si>
    <t>Zarządzeniem Nr 1062/2023 PMK z dnia 24.04.2023 r. wycofano zadanie z budżetu Miasta.</t>
  </si>
  <si>
    <t>Zakupiono kontener pełniący funkcję portierni.
Zakupiono trzy urządzenia wielofunkcyjne i 3 komputery z licencją.</t>
  </si>
  <si>
    <t xml:space="preserve">Zamontowano figurki smoków:
- Smok Turysta z aparatem w Parku Wojciecha Bednarskiego, ul. Parkowa,
- Smok Geodeta przy Szkole Podstawowej nr 29, ul. Dembowskiego 12. </t>
  </si>
  <si>
    <t>Zadanie zakończone.
Wykonano figurki smoków dla Dzielnicy II Grzegórzki.</t>
  </si>
  <si>
    <t>Zadanie zakończone.
Wykonano figurki smoków dla Dzielnicy I Stare Miasto.</t>
  </si>
  <si>
    <t>Zadanie zakończone.
Wykonano figurki smoków dla Dzielnicy VII Zwierzyniec.</t>
  </si>
  <si>
    <r>
      <t xml:space="preserve">- wylotu nr 16 ul. Kosocicka – Węzeł Wielicki: 
* decyzja o PNB wydana przez Prezydenta Miasta Krakowa nr 172/6740.1/2023 z 13.02.2023 r., która stała się ostateczna z dniem 1.03.2023 r. (dla drogi wewnętrznej),
* decyzja  o PNB wydana przez Wojewodę Małopolskiego nr 2/B/2023 z (dla urządzeń podczyszczających),
- wylotu nr 54 ul. Wańkowicza:
* decyzja o PNB wydana przez Prezydenta Miasta Krakowa nr 363/6740.1/2023 z 24.03.2023 r.,  która stała się ostateczna z dniem 4.04.2023 r. (decyzja na dojazd, plac utwardzony),
* zaświadczenie o braku podstaw do wniesienia sprzeciwu wobec zgłoszenia zamiaru wykonania robót budowlanych nr AU-01-6.6743.6.549.2022.BUR z 28.11.2022 r. (dotyczy urządzeń podczyszczających).
</t>
    </r>
    <r>
      <rPr>
        <u/>
        <sz val="10"/>
        <rFont val="Arial"/>
        <family val="2"/>
        <charset val="238"/>
      </rPr>
      <t>Wylot nr 121</t>
    </r>
    <r>
      <rPr>
        <sz val="10"/>
        <rFont val="Arial"/>
        <family val="2"/>
        <charset val="238"/>
      </rPr>
      <t xml:space="preserve"> ul. Kłuszyńska: wybudowano urządzenie podczyszczające - separator lamelowy. 
Roboty odebrano i rozliczono protokołem z 5.09.2023 r. </t>
    </r>
  </si>
  <si>
    <r>
      <t xml:space="preserve">Zakończono opracowanie dokumentacji projektowej umowy z 31.03.2023 r., na budowę zbiorników retencyjnych </t>
    </r>
    <r>
      <rPr>
        <u/>
        <sz val="10"/>
        <rFont val="Arial"/>
        <family val="2"/>
        <charset val="238"/>
      </rPr>
      <t>w os. Wolica.</t>
    </r>
    <r>
      <rPr>
        <sz val="10"/>
        <rFont val="Arial"/>
        <family val="2"/>
        <charset val="238"/>
      </rPr>
      <t xml:space="preserve">
Kontynuowano umowy z 2023 r. na opracowanie dokumentacji projektowej na budowę:
* rowu, kanalizacji opadowej i zbiornika retencyjnego </t>
    </r>
    <r>
      <rPr>
        <u/>
        <sz val="10"/>
        <rFont val="Arial"/>
        <family val="2"/>
        <charset val="238"/>
      </rPr>
      <t>w rejonie ul. Łuczanowickiej</t>
    </r>
    <r>
      <rPr>
        <sz val="10"/>
        <rFont val="Arial"/>
        <family val="2"/>
        <charset val="238"/>
      </rPr>
      <t>, z terminem realizacji 12.05.2024 r.,
* zbiornika retencyjnego w rejonie ul. Udzieli z terminem realizacji 11.09.2024 r.</t>
    </r>
  </si>
  <si>
    <t>Zadanie zakończone.
Zakupiono i wdrożono funkcjonalności: model 3D (MSIP), e-usługi dla Portalu (MSIP).</t>
  </si>
  <si>
    <t>I. Budowa altan śmietnikowych oraz zagospodarowanie terenu przy budynkach komunalnych w wybranych lokalizacjach.
- wykonano dokumentację projektową altany śmietnikowej na os. Złotej Jesieni 11A, 11B 
- zawarto umowę na dostawę i montaż wiaty śmietnikowej przy ul. Celnej 5.</t>
  </si>
  <si>
    <t>III. Wykonanie przyłączy do wybranych budynków komunalnych oraz instalacji elektrycznych w wybranych budynkach.
Roboty budowlane:
- wybudowano węzeł cieplny dla potrzeb c.w.u. - al. Pokoju 4,
- zmodernizowano instalację elektryczną oraz elewację - ul. Czerwieńskiego 16,
- wykonano podłączenie do MPEC – os. Na Wzgórzach 1,
- wykonano podłączenie do MPEC – ul. Rusznikarska 17,
- zmodernizowano pomieszczenia pod budowę węzła ciepłowniczego c.wu., c.o. – os. Piastów 40,
- wykonano zmianę dotychczasowego sposobu zasilania w ciepło - ul. Grochowska 22, 22A, 24,
- zmodernizowano system opomiarowania zużycia wody - ul. Skrzatów 3, ul. Szlak 13/46,
- przebudowano instalację elektryczną wewnętrznej linii zasilającej - ul. Kościuszki 18,
- rozbudowano instalację domofonową w budynku mieszkalnym - ul. Józefa 16,</t>
  </si>
  <si>
    <r>
      <t xml:space="preserve">II. Przebudowa wybranych lokali komunalnych.
</t>
    </r>
    <r>
      <rPr>
        <u/>
        <sz val="10"/>
        <rFont val="Arial"/>
        <family val="2"/>
        <charset val="238"/>
      </rPr>
      <t>Roboty budowlane:</t>
    </r>
    <r>
      <rPr>
        <sz val="10"/>
        <rFont val="Arial"/>
        <family val="2"/>
        <charset val="238"/>
      </rPr>
      <t xml:space="preserve">
- wykonano I etap wykonania łazienek wspólnych - ul. Kantorowicka 229,
- zmodernizowano węzeł cieplny przychodni - al. Pokoju 4,
- zmodernizowano instalację elektryczną i wykonano system ogrzewania elektrycznego ul. Św. Krzyża 3,
- zmodernizowano system opomiarowania zużycia wody w budynkach komunalnych,
- odtworzono trzy neony – os. Centrum C 3,
- wykonano zmianę sposobu zasilania budynku – ul. Grochowska 22, 24, 24A,
- zmodernizowano pomieszczenie w lokalu mieszkalnym i wykonano toaletę – u. Traugutta 9/23,
- wykonano termomodernizację budynku – ul. Prokocimska 47-49-51,
- wykonano bilans cieplny budynku – ul. Prokocimska 47-49-51,
- przebudowano lokal na potrzeby Pracowni Młodych – ul. Krakusa 7.
</t>
    </r>
    <r>
      <rPr>
        <u/>
        <sz val="10"/>
        <rFont val="Arial"/>
        <family val="2"/>
        <charset val="238"/>
      </rPr>
      <t>Dokumentacje projektowe:</t>
    </r>
    <r>
      <rPr>
        <sz val="10"/>
        <rFont val="Arial"/>
        <family val="2"/>
        <charset val="238"/>
      </rPr>
      <t xml:space="preserve">
- opracowano projekt pustostanu - pl. Na Groblach 3,
- opracowano projekt przebudowy dachu – ul. Branicka 29.</t>
    </r>
  </si>
  <si>
    <t>- wykonano wymianę opraw oświetleniowych energooszczędnych w lokalu użytkowym - os. Centrum C 1,
- wybudowano instalację centralnego ogrzewania i centralnej ciepłej wody użytkowej w budynku - ul. Józefa 16,
- zmodernizowano opomiarowanie zimnej wody wraz z robotami towarzyszącymi w budynku ul. Józefa 16,
Dokumentacje projektowe:
- wykonano projekt wymiany instalacji c.o. wraz z modernizacją kotłowni gazowej - ul. Młodej Polski 7
- opracowano przedmiar robót przebudowy instalacji elektrycznej - ul. Kościuszki 18
- wykonano projekt wielobranżowego węzła cieplnego dla potrzeb c.o. i c.w.u. - ul. Długa 38
- wykonano projekt przyłącza kanalizacji sanitarnej - ul. Krzemieniecka 63
- wykonano aktualizację projektów wykonania sieci cieplnej wraz z przyłączeniem - ul. Józefa 16,
- wykonano dokumentację projektową w zakresie wydzielenia łazienki w lokalu mieszkalnym - ul. Kapelanka 24B/11.
IV. Termomodernizacja budynków komunalnych.
- wykonano termomodernizację oficyny tylnej – ul. Biskupia 18.</t>
  </si>
  <si>
    <t>Zakupiono: urządzenie Firewall/UTM, reklamę informacyjną "Straż Miejska" wraz z herbem, telewizor, urządzenie wielofunkcyjne z wyposażeniem, UPS  z wyposażeniem - 2 szt., 2 skutery elektryczne, sprzęt komputerowy - 1 sztuk, licencję Microsoft SQL Server 2022 - 2 licencje.</t>
  </si>
  <si>
    <t>Zarządzeniem Nr 434/2023 PMK z dnia 20.02.2023 r. wycofano zadanie z budżetu Miasta.</t>
  </si>
  <si>
    <t>Zarządzeniem Nr 1888/2023 PMK z dnia 12.07.2023 wycofano zadanie z budżetu Miasta.</t>
  </si>
  <si>
    <t>Zarządzeniem Nr 1888/2023 PMK z dnia 12.07.2023 r. wycofano zadanie z budżetu Miasta.</t>
  </si>
  <si>
    <t xml:space="preserve">Zarządzeniem Nr 494/2023 PMK z dnia 24.02.2023 r. wycofano zadanie z budżetu Miasta. </t>
  </si>
  <si>
    <t>Zarządzeniem Nr 1023/2023 PMK z dnia 19.04.2023 r. wycofano zadanie z budżetu Miasta.</t>
  </si>
  <si>
    <t>Zarządzeniem Nr 378/2023 PMK z dnia 13.02.2023 r. wycofano zadanie z budżetu Miasta.
Środki zostały przesunięte do spółki Trasa Łagiewnicka S.A., która opracowała dokumentację projektową oraz uzyskała niezbędne dokumenty formalno - prawne umożliwiające przystąpienie do realizacji zadania.</t>
  </si>
  <si>
    <t>Zarządzeniem Nr 1207/2023 PMK z dnia 10.05.2023 r. wycofano zadanie z budżetu Miasta.
Zakres zadania tożsamy z komponentem realizowanym w ramach zadania GK/ST12.1/18 Koncepcje programowo - przestrzenne rozwoju systemu transportu.</t>
  </si>
  <si>
    <t>Rozpoczęto roboty budowalane. Przeprowadzono wycinkę drzew, demontaż istniejącej infrastruktury oświetleniowej i sygnalizacyjnej oraz roboty rozbiórkowe istniejących obiektów. Trwają pracę w zakresie przełożeń kolizji sieci infrastruktury podziemnej na całej długości zakresu robót. Prace budowlane koncentrują się na odcinku tunelowym - wykonano przekopy kontrolne, w rejonie ronda Polsadu wykonano platformy robocze oraz murki prowadzące pod wykonywanie ścian szczelinowych, zamontowano stację bentonitową.</t>
  </si>
  <si>
    <t>Kontynuowane są prace projektowe w zakresie projektów wykonawczych oraz technologicznych. Trwają prace projektowe w zamach polecenia zmiany nr 4 (postulaty mieszkańców zaakceptowane przez PMK w lipcu br.).
Kontynuowano świadczenie obsługi prawnej dla przedsięwzięcia na podstawie umowy z 01.02.2021 r.
Zgodnie z aneksem nr 2 z dnia 20.04.2023 r. dokonano rewaloryzacji umowy oraz wydłużono termin wykonywania przedmiotu umowy do 31.07.2026 r.
Kontynuowano pełnienie funkcji dyrektora projektu na podstawie umowy z 01.09.2020 r.
Zgodnie z aneksem nr 2 z dnia 19.04.2023 r. dokonano rewaloryzacji umowy oraz wydłużono termin wykonywania przedmiotu umowy do 31.08.2026 r.
Zrealizowano umowę przyłączeniową nr 88/U/ZDMK/2022 z 03.03.2022 r.
Zrealizowano umowę nr 109/ZDMKI/2022 z 10.03.2022 r. na świadczenie doradztwa finansowego i technicznego.</t>
  </si>
  <si>
    <t>• zieleń - trwają końcowe nasadzenia,
• obiekty kubaturowe:
- parking P&amp;R na Górce Narodowej - 98%,
- terminal tramwajowo - autobusowy - 99%.
Zakończono rozliczenie finansowe dotyczące środków unijnych.</t>
  </si>
  <si>
    <r>
      <t xml:space="preserve">W dniu 16.11.2023 r. złożono wniosek zgłoszenia wykonania robót budowlanych. W dniu 6.12.2023 r. uzyskano przyjęcie zgłoszenia robót budowlanych. Protokołem odbioru częściowego z dnia 11.12.2023 r. rozliczono I etap umowy.
</t>
    </r>
    <r>
      <rPr>
        <u/>
        <sz val="10"/>
        <rFont val="Arial"/>
        <family val="2"/>
        <charset val="238"/>
      </rPr>
      <t xml:space="preserve">
VI. Przebudowa torowiska tramwajowego w ciągu ul. Zwierzynieckiej i ul. Kościuszki w Krakowie wraz z infrastrukturą towarzyszącą</t>
    </r>
    <r>
      <rPr>
        <sz val="10"/>
        <rFont val="Arial"/>
        <family val="2"/>
        <charset val="238"/>
      </rPr>
      <t xml:space="preserve">
Kontynuowano umowę nr 457/ZIKIT/2018 na opracowanie dokumentacji projektowej z 22.05.2018 r. z późniejszymi aneksami.</t>
    </r>
  </si>
  <si>
    <t>Kontynuowano umowę nr 78/ZDMK/2021 z późniejszymi aneksami. 
W dniu 13.09.2023r. uzyskano pozwolenia na budowę decyzją nr 12/67409/2023 (znak:AU-01-6.6740.9.1.2023.APS). 
W dniu 26.09.20023 otrzymano zaświadczenie (AU-01-7.6743.1433.2023.EFI z dnia 21.09.2023) organu administracji architektoniczno-budowlanej o braku podstaw do wniesienia sprzeciwu, w drodze decyzji, wobec zgłoszenia zamiaru wykonania robót budowlanych.</t>
  </si>
  <si>
    <t>Kontynuowano umowę na opracowanie dokumentacji projektowej wraz z uzyskaniem decyzji o ZRID/PNB na podstawie umowy z 2022 r. z późniejszymi aneksami.
21.02.2023 r. zawarto aneks do umowy (z mocą obowiązywania od dnia 12.02.2023 r.) zmieniający terminy realizacji umowy, etap I do 20.06.2023 r., etap II 
do 20.11.2023 r.
29.08.2023 r. uzyskano decyzję o ZRID.
14.09.2023 r. rozpoczęto wykonanie robót budowlanych.
Stan realizacji robót:
- wycinka drzew i krzewów - 99%,
- budowa zbiornika retencyjnego ZB-1 - 59%,
- rozbiórka obiektów kubaturowych - 85%,
- rozbiórka nawierzchni dróg - 15%,
- przebudowa kolizji elektroenergetycznych - 33%,
- budowa i przebudowa kolizji telekomunikacyjnych - 0%,
- przebudowa istniejących i budowa nowych sieci ciepłowniczych - 10%,
- budowa i przebudowa gazociągu (G1-G4 i G5-G9) - 100%.</t>
  </si>
  <si>
    <t>Roboty zostały odebrane i rozliczone protokołem z 14.06.2023 r.
Wykonano przyłącze dla przepompowni wód opadowych przy ul. Borowego na podstawie umowy z 2022 r.
Zakończono wykonanie robót budowlanych na podstawie umowy z 02.09.2022 r. wraz z późn. aneksami.
Wykonano:</t>
  </si>
  <si>
    <t>Zadanie zakończone.
ETAP V: Przebudowa ul. Królowej Jadwigi na odcinku od ul. Jesionowej do ul. Robla.
Zakończono wykonanie robót budowlanych na podstawie umowy z 02.12.2022 r. wraz z późn. aneksami.
Wykonano:
- rurociąg - 314,18 m,
- klapę burzową - 1 szt.,
- obudowę wylotu - 1 szt.,
- pompownię - 1 kpl.,
- osadnik wirowy - 1 szt.,
- separator - 1 szt.,
- kosze siatkowe kamienne  - 30 m².</t>
  </si>
  <si>
    <t>- sieć gazową - 366,26 mb,
- kanalizację sanitarną - 431,12 m,
- studnie rewizyjne - 14 szt.,
- kanalizację deszczową - 1189,42 m,
- kanał tłoczny - 60,33,
- studnie rewizyjne - 35 szt.,
- sieć wodociągową - 411,39 m,
- nawierzchnię bitumiczną jezdni - 767,51 mb,
- ułożenie nawierzchni chodnika - 1535  m,
- ułożenie krawężnika - 1822,22 m,
- ułożenie obrzeży - 1377,60 m,
- nawierzchnię zatok autobusowych - 228,56 m² / 2 szt.,
- wiaty przystankowe - 2 szt.,
- kabel oświetleniowy - 1011 m,
- słupy stalowe z wysięgnikami - 22 szt.,
- słupy stalowe bez wysiegników - 5 szt.
Roboty zostały odebrane i rozliczone protokołami z 13.06.2023 r. i 14.06.2023 r.</t>
  </si>
  <si>
    <t>Zadanie zakończone.
Wybudowano przejście dla pieszych i rowerzystów przez ul. Bratysławską wraz z oświetleniem i przebudową chodnika.
Długość wybudowanych ciągów pieszo-rowerowych - 80 mb:
- wykonano podbudowę z kruszywa stabilizowanego mechanicznie - 553,04 m²,
- ułożono krawężniki granitowe 20/30/100 na ławie betonowej - 85,5 m²,
- ułożono obrzeża 8/30/100 na ławie betonowej - 80 m,
- wykonano nawierzchnię z kostki betonowej gr 8 cm na podsypce cementowo - piaskowej - nawierzchnia ciągu pieszo - jezdnego - 220 m²,
- wykonano nawierzchnię z MMA warstwa wiążąca ac 11 - nawierzchnia ciągu pieszo - jezdnego - 142 m².</t>
  </si>
  <si>
    <r>
      <rPr>
        <u/>
        <sz val="10"/>
        <rFont val="Arial"/>
        <family val="2"/>
        <charset val="238"/>
      </rPr>
      <t>przy ul. Stojałowskiego pomiędzy budynkami nr 35, 37 a Szkołą Podstawową nr 162</t>
    </r>
    <r>
      <rPr>
        <sz val="10"/>
        <rFont val="Arial"/>
        <family val="2"/>
        <charset val="238"/>
      </rPr>
      <t xml:space="preserve">
W ramach umowy opracowano: warunki techniczne uzyskane od operatorów mediów, inwentaryzację fotograficzną, opis stanu istniejącego, wpis i wyrys z ewidencji gruntów, mapę ewidencji gruntów, mapę ewidencji gruntów z naniesioną zajętością terenu, mapę z zasobów geodezyjnych, dokumentację geotechniczną, kosztorys szacunkowy, projekt koncepcyjny branży elektrycznej oraz branży drogowej wraz z odwodnieniem. Opracowanie odebrano protokołem z 30.10.2023 r.</t>
    </r>
  </si>
  <si>
    <r>
      <rPr>
        <u/>
        <sz val="10"/>
        <rFont val="Arial"/>
        <family val="2"/>
        <charset val="238"/>
      </rPr>
      <t>os. Kolorowe</t>
    </r>
    <r>
      <rPr>
        <sz val="10"/>
        <rFont val="Arial"/>
        <family val="2"/>
        <charset val="238"/>
      </rPr>
      <t xml:space="preserve">
W ramach umowy opracowano: warunki techniczne uzyskane od operatorów mediów, inwentaryzację fotograficzną, opis stanu istniejącego, wpis i wyrys z ewidencji gruntów, mapę ewidencji gruntów, mapę ewidencji gruntów z naniesioną zajętością terenu, mapę zasobów geodezyjnych, dokumentację geotechniczną, kosztorys szacunkowy, projekt koncepcyjny branży drogowej. Opracowanie odebrano protokołem z 14.11.2023 r.</t>
    </r>
  </si>
  <si>
    <r>
      <t>30.08.2023 r. zawarto 4 umowy na opracowanie koncepcji budowy parkingów z terminem realizacji 30.11.2023 r. dla następujących lokalizacji:</t>
    </r>
    <r>
      <rPr>
        <u/>
        <sz val="10"/>
        <color theme="1"/>
        <rFont val="Arial"/>
        <family val="2"/>
        <charset val="238"/>
      </rPr>
      <t/>
    </r>
  </si>
  <si>
    <t>Odcinek od ul. Wioślarskiej do ul. Jodłowej
27.07.2023 r. zawarto umowę na wykonanie robót budowlanych z terminem realizacji 31.10.2023 r. 
Wykonano:
- kanalizację deszczową - 693 m,
- ubezpieczenia płytami ażurowymi - 1719 m²,
- krawężniki - 813,5 mb,
- obrzeżam - 3 402 mb,</t>
  </si>
  <si>
    <t>- nawierzchnię z kostki betonowej - 4711,40 m²,
- nawierzchnię asfaltową ścieżki rowerowej  4253,6 m²,
- ułożenie kabla oświetleniowego 2445 mb,
- montaż słupów oświetleniowych - 5 szt.,
- montaż opraw oświetleniowych - 198 szt.,
- szafy oświetlenia ulicznego SON - 2 kpl.,
Roboty odebrano i rozliczono protokołem z 19.12.2023 r.</t>
  </si>
  <si>
    <t>Budowa przejścia dla pieszych w rejonie skrzyżowania ul. Fortecznej z ul. Narvik 
24.04.2023 r. zawarto umowę na wykonanie robót budowlanych.
Wykonano:
- nawierzchnię chodnika z kostki betonowej - 45 m² / 22.5 m,
- ułożenie krawężnika - 11,5 m,
- ułożenie obrzeży bet. - 24 m,
- kabel oświetleniowy - 20 m,
- słup oświetleniowy - 1 szt.,
- oprawy oświetleniowe - 2 szt.,
- trawnik - 8 m²,
- nasadzenie drzew - 6 szt.
Roboty odebrano i rozliczono protokołem z dnia 16.06.2023 r.</t>
  </si>
  <si>
    <t>Budowa chodnika dla kompleksu przystanków „Park Skały Twardowskiego” przy ul. Tynieckiej
15.02.2023 r. zawarto umowę na wykonanie robót budowlanych.
Wykonano:
- nawierzchnię chodnika - 629 m²,
- obrzeża betonowe - 358,13 m,
- krawężniki - 190,12 m,
- nawierzchnię jezdni - 1073 m²,
- zatokę autobusową - 220 m²,
- wiaty przystankowe - 2 szt.,
- słupy oświetleniowe - 13 szt.,
- oprawy oświetleniowe - 13 szt.
Roboty odebrano i rozliczono protokołem z 19.06.2023 r.</t>
  </si>
  <si>
    <t>Modernizacja dróg na terenie miasta Krakowa, 
w tym: ul. Sokołowskiego, ul. Janickiego, ul. Bratysławska, ul. 28 Lipca 1943, ul. Włóczków, ul. Babińskiego, ul. Sucha, ul. Teligi, ul. Zamoyskiego, ul. Piasta Kołodzieja, ul. Dmowskiego, ul. Mistrzejowicka, ul. Bogusza , ul. Glinik, ul. Geodetów, ul. Folwarczna, ul. Obwodowa, ul. Głębinowa, ul. Stalowa , Plac Inwalidów (odcinek pomiędzy ul. Lea a ul. Królewską), ul. Królewska 87 - ul. K. Wielkiego 134 wjazd od ul. Kadeckiej modernizacja dojazdu, ul. Wadowska  - pomiędzy osiedlami, ul. Wysockiego wraz z chodnikiem , al. Róż , ul. Kamieńskiego, ul. Aleksandry, ul. Wielicka, al. Przyjaźni, ul. Nowohucka, ul. Na Załęczu, ul. Ogłęczyzna, ul. Petőfiego, ul. Łęgowa, al. Słowackiego.</t>
  </si>
  <si>
    <t>- klapę zwrotną - 1 szt.,
- nawierzchnię chodnika 726,6 m² / 341 mb,
- montaż krawężników - 455 m,
- obrzeża betonowe - 470 m,
- nawierzchnię poszerzenia jezdni 700 m,
- ściek przykrawężnikowy - 350 m,
- ubezpieczenie wlotu kanalizacji gr. 15 cm - 48 m²,
- humusowanie i obsianie trawnika - 800 m²,
- nasadzenie drzew - 29 szt.
Roboty odebrano i rozliczono protokołem z 14.06.2023 r.</t>
  </si>
  <si>
    <r>
      <rPr>
        <u/>
        <sz val="10"/>
        <rFont val="Arial"/>
        <family val="2"/>
        <charset val="238"/>
      </rPr>
      <t xml:space="preserve">Budowa chodnika przy ul. Golikówka 
</t>
    </r>
    <r>
      <rPr>
        <sz val="10"/>
        <rFont val="Arial"/>
        <family val="2"/>
        <charset val="238"/>
      </rPr>
      <t>16.02.2023 r. zawarto umowę z wykonanie robót budowlanych.
Wykonano:
- kanalizację opadową - 321,41 m,
- studnie rewizyjne - 8 szt.,
- studnie ściekowe - 12 szt.,</t>
    </r>
  </si>
  <si>
    <t>- ul. Wadowska - 4468 m² jezdni,
- ul. Petőfiego - 1927 m² jezdni, 360 m² chodnika,
- al. Róż - 5058 m² jezdni i 7067 m² chodnika,
- ul. Stalowa - 1189 m² jezdni,  472 m² chodnika,
- al. Przyjaźni -  3512 m² jezdni, 493 m² chodnika.
- ul. Wysockiego - 2214 m² jezdni, 655 m² chodnika,
- ul. Plac Inwalidów - 480 m² jezdni, 196 m² chodnika,
- ul. Królewska 87 - 748 m² jezdni, 
- ul. Włóczków - 1570 m² i 96 m² chodnika,
- al. Słowackiego - 2120 m² chodnika,
- ul. Sokołowskiego - 1640 m² jezdni i 870 m² chodnika,
- ul. Janickiego - 1919 m², 518 m² chodnika.</t>
  </si>
  <si>
    <t>Wykonano modernizacje dróg i chodników na podstawie umów z 2022 r. w następujących lokalizacjach:
- ul. Nowohucka - 4799 m² jezdni,
- ul. Na Załęczu - 989 m² jezdni,
- ul. Ogłeczyzna - 3079 m² jezdni, 
- ul. Łęgowa - 275 m² jezdni, 
- ul. Dmowskiego - 1919 m² jezdni, 27 m² chodnika,
- ul. Mistrzejowicka - 3587 m² jezdni, 
- ul. Piasta Kołodzieja - 3494 m² jezdni, 
- ul. Bogusza - 3067 m² jezdni, 29 m² chodnika,
- ul. Folwarczna - 788 m² jezdni, 
- ul.  Głębinowa - 1191 m² jezdni, 147 m² chodnika, 
- ul. Geodetów - 871 m², 48 m² chodnika,
- ul. Obwodowa -1495 m² jezdni, 254 m² chodnika,
- ul. Glinik - 6757 m² jezdni, 435 m² chodnika,</t>
  </si>
  <si>
    <t>Wykonano modernizacje dróg i chodników na podstawie umów zawartych w 2023 r. w następujących lokalizacjach:
- ul. Babińskiego - 4995 m² jezdni i 602 m² chodnika,
- ul. Sucha - 3640 m² jezdni, 604 m² chodnika,
- ul. Teligi - 15063 m², 3 053 m² chodnika,
- ul. Aleksandry - 4500 m², 
- ul. Wielicka - 9500 m², 429 m² chodnika,
- ul. Zamoyskiego - 4350 m² jezdni,
- ul. Kamieńskiego - 15587 m² jezdni,
- ul. Bratysławska - 3855 m² jezdni, 906 m² chodnika.
- ul. 28 Lipca - 3800 m² jezdni, 100 m² chodników.</t>
  </si>
  <si>
    <t>30.08.2023 r. zawarto umowę na wykonanie robót budowalnych z terminem realizacji 24 m-ce od daty zawarcia umowy.  
31.08.2023 r. przekazano plac budowy i rozpoczęto roboty budowalne.
Wykonano:
- wycinkę drzew,
- roboty rozbiórkowe,
- podbudowy z kruszywa (jezdnia - 897 m², chodnik - 471 m², zjazdy - 148 m²),
- kanalizację deszczową - 130 m,
- studnie rewizyjne betonowe- 7 szt.,
- sieć wodociągową - 150 m.</t>
  </si>
  <si>
    <r>
      <rPr>
        <u/>
        <sz val="10"/>
        <rFont val="Arial"/>
        <family val="2"/>
        <charset val="238"/>
      </rPr>
      <t>Odcinek 1 - od ul. Zawiłej do rejonu ul. Krępy</t>
    </r>
    <r>
      <rPr>
        <sz val="10"/>
        <rFont val="Arial"/>
        <family val="2"/>
        <charset val="238"/>
      </rPr>
      <t xml:space="preserve">
Kontynuowano umowę z 30.01.2019 r. na opracowanie dokumentacji projektowej.
02.11.2023 r. uzyskano decyzję o ZRID nr 37/6740.4/2023, której nadano rygor natychmiastowej wykonalności z dniem 02.11.2023 r.</t>
    </r>
    <r>
      <rPr>
        <u/>
        <sz val="10"/>
        <rFont val="Arial"/>
        <family val="2"/>
        <charset val="238"/>
      </rPr>
      <t/>
    </r>
  </si>
  <si>
    <r>
      <rPr>
        <u/>
        <sz val="10"/>
        <rFont val="Arial"/>
        <family val="2"/>
        <charset val="238"/>
      </rPr>
      <t xml:space="preserve">Odcinek 3 - od skrzyżowania z ul. Pszczelną do połączenia z Trasą Łagiewnicką
</t>
    </r>
    <r>
      <rPr>
        <sz val="10"/>
        <rFont val="Arial"/>
        <family val="2"/>
        <charset val="238"/>
      </rPr>
      <t xml:space="preserve">20.01.2023 r. decyzja o ZRID nr 33/6740.4/2022 z 14.12.2022 r. stała się ostateczna.
</t>
    </r>
    <r>
      <rPr>
        <u/>
        <sz val="10"/>
        <rFont val="Arial"/>
        <family val="2"/>
        <charset val="238"/>
      </rPr>
      <t xml:space="preserve">
Odcinek 4 - od Trasy Łagiewnickiej do skrzyżowania ul. Brożka, Kapelanka, Grota Roweckiego</t>
    </r>
    <r>
      <rPr>
        <sz val="10"/>
        <rFont val="Arial"/>
        <family val="2"/>
        <charset val="238"/>
      </rPr>
      <t xml:space="preserve">
Kontynuowano umowę z 30.01.2019 r. na opracowanie dokumentacji projektowej.
18.05.2023 r. uzyskano decyzję o ZRID nr 23/6740.4/2023,  której nadano rygoru natychmiastowej wykonalności z dniem 24.05.2023 r.</t>
    </r>
  </si>
  <si>
    <t>Zadanie zakończone.
22.03.2023 r. zawarto umowę na wykonanie robót budowlanych, tj. wykonanie drogi rowerowej na wałach przeciwpowodziowych rzeki Rudawy wraz z późn. aneksami.
22.03.2023 r. zawarto umowę na pełnienie funkcji inspektora nadzoru inwestorskiego nad realizacją robót budowlanych wraz z późn. aneksami.
14.03.2023 zawarto umowę na przyłączenie do sieci dystrybucyjnej Tauron.</t>
  </si>
  <si>
    <t>Zadanie zakończone.
Wykonano projekt czasowej i docelowej organizacji ruchu, odebrany protokołem z  07.04.2023 r.</t>
  </si>
  <si>
    <t>13.01.2023 r. zawarto umowę na wykonanie robót budowlanych.
Wykonano:
- przebudowę i budowę uzbrojenia podziemnego,
-  sieć gazową - 215,65 m,
- ustawienie krawężników kamiennych - 264,89 mb,
- ustawienie obrzeży betonowych - 325,96 mb,
- ułożenie podbudowy oraz warstw bitumicznych -1362,90 m².
Roboty odebrano i rozliczono protokołem z 19.06.2023 r.
Rozbudowa ul. Ważewskiego od posesji nr 11A i 13 do posesji nr 16, 20.</t>
  </si>
  <si>
    <t>Kontynuowano umowę z 04.01.2017 r. na opracowanie dokumentacji projektowej.
Podjęto decyzję o rezygnacji z przedmiotowej fazy zadania, prowadzone są czynności zmierzające do rozwiązania umowy z Wykonawcą za porozumieniem stron.
Rozbudowa ul. Zakarczmie od posesji nr 8 do posesji nr 17
Kontynuowano umowę z 04.01.2017 r. na opracowanie dokumentacji projektowej.
Podjęto decyzję o rezygnacji z przedmiotowej fazy zadania, prowadzone są czynności zmierzające do rozwiązania umowy z Wykonawcą za porozumieniem stron.</t>
  </si>
  <si>
    <t>- ul. Siarczanogórska - od ul. Myślenickiej do ul. Podhalnie od strony szkoły - dokumentacja opracowana, uzyskano zaświadczenie o braku sprzeciwu wobec zamiaru wykonania robót budowlanych znak: AU-01-7.6743.1896.2022.EFI z dnia 07.09.2022 r. oraz zaświadczenie o braku sprzeciwu wobec zamiaru wykonania robót budowlanych przebudowy sieci elektrycznej średniego i niskiego napięcia i budowy podbudowy słupowej dla telekomunikacyjnej linii kablowej znak: AU-017.6743.952.2023.PKR z dnia 12.07.2023 r.;
- ul. Podgórki od wiaduktu nad A4 do ul. Cechowej – dokumentacja opracowana, uzyskana została decyzja o ZRID nr 8/6740.4/2023, która stała się ostateczna w dniu 
06.04.2023 r.</t>
  </si>
  <si>
    <t>- ul. Prawocheńskiego od Zespołu Szkolno-Przedszkolnego nr 9 do ul. Wyciąskiej – trwa opracowanie dokumentacji projektowej;
- ul. Drożyska od ul. Brzeskiej do okolicy ul. Drożyska 3 – trwa opracowanie dokumentacji projektowej;</t>
  </si>
  <si>
    <t>Kontynuowano umowy z 2022 r. na opracowanie dokumentacji projektowych budowy/przebudowy chodników w następujących lokalizacjach:
- ul. Mirowska w rejonie skrzyżowania z ul. Skalną - zawarto porozumienie rozwiązujące umowę, odebrano część dokumentacji projektowej, zlecono opracowanie wstępnego projektu podziału działki nr 23/1 obr.22 jedn. ewid. Krowodrza;
- ul. Matematyków Krakowskich od OSP Zbydniowice do granic Miasta – trwa opracowanie dokumentacji projektowej;
- ul. Truskawkowa od przystanku przy ul. Kąkolowa do przystanku autobusowego (NŻ) Truskawkowa – trwa opracowanie dokumentacji projektowej;
- ul. Skalnica i ul. Wzgórze - opracowano I etap dokumentacji, uzyskano decyzję zezwalającą na wycinkę drzew przy realizacji ciągu pieszego,</t>
  </si>
  <si>
    <t>Kontynuowano umowy z 2021 r. na opracowanie dokumentacji projektowych budowy/przebudowy chodników w następujących lokalizacjach:
- ul. Torfowa na odcinku ok. 100 m od ul. Kobierzyńskiej do ul. Studzianki bud. Nr 10 - trwa opracowanie dokumentacji projektowej, termin realizacji zmieniony na 03.06.2024 r.;
- ul. Niebieska od pętli autobusowej Piaski Wielkie do KS Orzeł Piaski Wielkie wraz z budową/przebudową miejsc postojowych przy Klubie Sportowym – trwa opracowanie dokumentacji projektowej, termin realizacji zmieniony na 11.06.2024 r.;
- ul. Spychalskiego (ciąg pieszo-jezdny) od ul. Kobierzyńskiej cały odcinek do przedszkola – trwa opracowanie dokumentacji projektowej, termin realizacji zmieniony na 02.07.2024 r.;
- ul. Szymonowica od ul. Mochnaniec do ul. Bunscha - wykonano I etap tj. opracowana została dokumentacja i wszczęte postępowanie o wydanie decyzji o ZRID - pismo AU-01-6.6740.4.28.2023.APS z dnia 11.08.2023 r.;
- ul. Petrażyckiego od ul. Solówki do granicy miasta – trwa opracowanie dokumentacji projektowej;
- ul. Kantorowicka od Gustawa Morcinka do skrzyżowania z ul. Zakole - wykonany I etap tj. opracowana została dokumentacja i wszczęte postępowanie o wydanie decyzji o ZRID.C251.</t>
  </si>
  <si>
    <r>
      <t xml:space="preserve">Roboty zostały odebrane i rozliczone protokołem 
z 08.12.2023 r.
</t>
    </r>
    <r>
      <rPr>
        <u/>
        <sz val="10"/>
        <rFont val="Arial"/>
        <family val="2"/>
        <charset val="238"/>
      </rPr>
      <t>Czerwony Prądnik – Brogi</t>
    </r>
    <r>
      <rPr>
        <sz val="10"/>
        <rFont val="Arial"/>
        <family val="2"/>
        <charset val="238"/>
      </rPr>
      <t xml:space="preserve">
09.11.2023 r. zawarto umowę na opracowanie dokumentacji projektowej z terminem realizacji 07.02.2024 r. 
Rozpoczęto opracowanie dokumentacji projektowej.
</t>
    </r>
    <r>
      <rPr>
        <u/>
        <sz val="10"/>
        <rFont val="Arial"/>
        <family val="2"/>
        <charset val="238"/>
      </rPr>
      <t>ul. Praska, ul. Batalionów Chłopskich – ul. Skotnicka, ul. Batalionów Chłopskich – ul. Dobrowolskiego</t>
    </r>
    <r>
      <rPr>
        <sz val="10"/>
        <rFont val="Arial"/>
        <family val="2"/>
        <charset val="238"/>
      </rPr>
      <t xml:space="preserve">
29.06.2023 r. zawarto umowę na wykonanie robót budowlanych.
Wykonano: 
- słupy uliczne - 6 szt., 
- oprawę oświetleniowa - 6 szt.,
- wysięgniki - 3 szt.,
- złącza słupowe - 6 szt.,
- kabel - 107 mb,
- przewód - 45 mb, 
- rurę ochronna - 114 mb, 
- bednarkę - 26 mb.
Roboty odebrano i rozliczono protokołem z 07.12.2023 r.</t>
    </r>
  </si>
  <si>
    <r>
      <rPr>
        <u/>
        <sz val="10"/>
        <rFont val="Arial"/>
        <family val="2"/>
        <charset val="238"/>
      </rPr>
      <t>ul. Drużbacka, ul. Kuryłowicza, ul. Sawiczewskich, ul. Matematyków Krakowskich</t>
    </r>
    <r>
      <rPr>
        <sz val="10"/>
        <rFont val="Arial"/>
        <family val="2"/>
        <charset val="238"/>
      </rPr>
      <t xml:space="preserve">
29.05.2023 r. zawarto umowę na wykonanie robót budowlanych.
Wykonano:
- słupy uliczne - 19 szt.,
- oprawę oświetleniowa - 20 szt.,
- wysięgniki - 16 szt.,
- kabel - 537 mb, 
- przewód - 118 mb, 
- rurę  ochronną - 475 mb, 
- bednarkę - 58 mb.
Roboty zostały odebrane i rozliczone protokołem 
z 14.12.2023 r.
</t>
    </r>
    <r>
      <rPr>
        <u/>
        <sz val="10"/>
        <rFont val="Arial"/>
        <family val="2"/>
        <charset val="238"/>
      </rPr>
      <t>ul. Kuryłowicza</t>
    </r>
    <r>
      <rPr>
        <sz val="10"/>
        <rFont val="Arial"/>
        <family val="2"/>
        <charset val="238"/>
      </rPr>
      <t xml:space="preserve">
06.04.2023 r. zawarto umowę na opracowanie dokumentacji projektowej z terminem realizacji 06.04.2023 r. 
04.08.2023 r. uzyskano zaświadczenie o braku sprzeciwu wobec zgłoszenia zamiaru wykonania robót budowlanych znak: AU-01-7.6743.1465.2023.EFI.
Prace odebrano i rozliczono protokołem  28.09.2023 r.</t>
    </r>
  </si>
  <si>
    <r>
      <t xml:space="preserve">ul. Tyniecka - ul. Jachimeckiego:
- słupy uliczne - 2 szt.,
- oprawę oświetleniową - 2 szt.,
- wysięgniki - 2 szt.,
- złącza słupowe - 2 szt.,
- kabel - 52 m,
- rurę ochronna - 44 mb,
- bednarkę - 42 mb,
Roboty odebrano i rozliczono protokołem z 27.12.2023 r.
</t>
    </r>
    <r>
      <rPr>
        <u/>
        <sz val="10"/>
        <rFont val="Arial"/>
        <family val="2"/>
        <charset val="238"/>
      </rPr>
      <t>ul. Wysłouchów – ul. Turniejowa</t>
    </r>
    <r>
      <rPr>
        <sz val="10"/>
        <rFont val="Arial"/>
        <family val="2"/>
        <charset val="238"/>
      </rPr>
      <t xml:space="preserve">
22.08.2023 r. zawarto umowę na wykonanie robót budowlanych.
Wykonano:
- słupy uliczne - 2 szt., 
- oprawę oświetleniową - 2 szt.,
- wysięgniki - 2 szt., 
- złącza słupowe - 2 szt.,
- kabel - 42 mb, 
- przewód - 12 mb,
- rurę ochronną - 28 mb, 
- bednarkę - 27 mb.
Roboty odebrano i rozliczono protokołem z 27.12.2023 r.
</t>
    </r>
    <r>
      <rPr>
        <u/>
        <sz val="10"/>
        <rFont val="Arial"/>
        <family val="2"/>
        <charset val="238"/>
      </rPr>
      <t>ul. Wysłouchów – ul. Kordiana wewnętrzna</t>
    </r>
    <r>
      <rPr>
        <sz val="10"/>
        <rFont val="Arial"/>
        <family val="2"/>
        <charset val="238"/>
      </rPr>
      <t xml:space="preserve">
Rozliczono umowę z 05.08.2022 r. na opracowanie dokumentacji projektowej.</t>
    </r>
  </si>
  <si>
    <r>
      <t xml:space="preserve">Kontynuowano umowy z 2021 r. wraz z późn. aneksami na opracowanie koncepcji budowy ścieżek rowerowych w następujących lokalizacjach:
* ul. Podmokła,
* ul. Nowohucka.
</t>
    </r>
    <r>
      <rPr>
        <u/>
        <sz val="10"/>
        <rFont val="Arial"/>
        <family val="2"/>
        <charset val="238"/>
      </rPr>
      <t>Rondo Grunwaldzkie</t>
    </r>
    <r>
      <rPr>
        <sz val="10"/>
        <rFont val="Arial"/>
        <family val="2"/>
        <charset val="238"/>
      </rPr>
      <t xml:space="preserve">
Zakończono opracowanie dokumentacji projektowej dla korekty geometrii drogi dla rowerów na podstawie umowy z 07.04.2022 r. Prace zostały odebrane i rozliczone protokołem 
z 16.03.2023 r.
</t>
    </r>
    <r>
      <rPr>
        <u/>
        <sz val="10"/>
        <rFont val="Arial"/>
        <family val="2"/>
        <charset val="238"/>
      </rPr>
      <t xml:space="preserve">
ul. Krupnicza – ul. Ingardena</t>
    </r>
    <r>
      <rPr>
        <sz val="10"/>
        <rFont val="Arial"/>
        <family val="2"/>
        <charset val="238"/>
      </rPr>
      <t xml:space="preserve">
Kontynuowano umowę z  07.12.2022 r. na wykonanie robót budowlanych. 
Wykonano:
- podbudowę z kruszywa łamanego - 130,81 m²,
- ścieżkę z betonu asfaltowego -  97,913 m²,
- chodnik z płyt betonowych i kostki brukowej betonowej - 45,91 m².
Roboty zostały odebrane i rozliczone protokołem 
z 31.05.2023 r.</t>
    </r>
  </si>
  <si>
    <r>
      <rPr>
        <u/>
        <sz val="10"/>
        <rFont val="Arial"/>
        <family val="2"/>
        <charset val="238"/>
      </rPr>
      <t>al. Powstańców Śląskich, Powstańców Wielkopolskich, ul Wielicka</t>
    </r>
    <r>
      <rPr>
        <sz val="10"/>
        <rFont val="Arial"/>
        <family val="2"/>
        <charset val="238"/>
      </rPr>
      <t xml:space="preserve">
24.04.2023 r. została zawarta umowa ma opracowanie koncepcji. Rozpoczęto opracowanie koncepcji. 
</t>
    </r>
    <r>
      <rPr>
        <u/>
        <sz val="10"/>
        <rFont val="Arial"/>
        <family val="2"/>
        <charset val="238"/>
      </rPr>
      <t>ul. Mikołajczyka</t>
    </r>
    <r>
      <rPr>
        <sz val="10"/>
        <rFont val="Arial"/>
        <family val="2"/>
        <charset val="238"/>
      </rPr>
      <t xml:space="preserve">
19.05.2023 r. została zawarta umowa na opracowanie dokumentacji projektowej. Rozpoczęto opracowanie dokumentacji projektowej.
</t>
    </r>
    <r>
      <rPr>
        <u/>
        <sz val="10"/>
        <rFont val="Arial"/>
        <family val="2"/>
        <charset val="238"/>
      </rPr>
      <t xml:space="preserve">
ul. Stojałowskiego</t>
    </r>
    <r>
      <rPr>
        <sz val="10"/>
        <rFont val="Arial"/>
        <family val="2"/>
        <charset val="238"/>
      </rPr>
      <t xml:space="preserve">
09.02.2023 r. została zawarta umowa na wykonanie robot budowlanych.
Wykonano:
- korytowanie, roboty rozbiórkowe – 10500 m²,
- stabilizację podłoża  - 10500 m²,
- podbudowę – 10500 m²,
- ustawienia obrzeży – 3 060 m,
- nawierzchnię chodnika z kostki – 5600 m²,
- nawierzchnię ścieżki rowerowej – 4900 m²,</t>
    </r>
  </si>
  <si>
    <t>- ustawienie krawężników betonowych - 800 m,
- stałą organizację ruchu -oznakowanie poziome 1 kpl.,
- stałą organizację ruchu – oznakowanie pionowe 1 kpl.,
- sieć gazową - 220 m,
- kanalizację deszczową - 40 m,
- wpust betonowy - 8 szt.,
- sieć gazową - 307,90 m,
- wodociąg - 22,31 m,
- kanalizację deszczową 106,30 m,
- wpust betonowy 9 szt.
Roboty zostały odebrane i rozliczone protokołem 
z 31.05.2023 r.</t>
  </si>
  <si>
    <t>Zmodernizowano drogi na podstawie umów z 2022 r. w następujących lokalizacjach miasta:
- ul. Poległych w Krzesławicach - 1881 m² jezdni,
- ul. Obrońców Warszawy - 1273 m² jezdni, 53 m² chodnika,
- os. Krakowiaków - 989 m² jezdni i 195 m² chodnika,
- os. Spółdzielcze - 580 m² jezdni i 123 m² chodnika,
- os. Centrum B - 1390 m² jezdni i 46 m² chodnika,
- os. Kolorowe - 1502 m² jezdni, 
- os. Kolorowe przy SP nr 103 -132 m² jezdni i 25 m² chodnika,
- os. Centrum C - 1504 m² jezdni, 
- os. Piastów -1659 m² jezdni, 50 m² chodnika,
- os. Centrum D – 1173 m² jezdni, 764 m² chodnika,
- os. Słoneczne 6,7 - 433 m² jezdni i 378 m² chodnika,
- os. Stalowe - 1571 m² jezdni i 519 m² chodników,
- ul. Szlifierska - 1861 m² jezdni,
- ul. Jabłonna - 1367 m² jezdni i 831 m² chodnika,
- ul. Kaczorówka - 1444 m² jezdni,
- ul. Czapińskiego - 868 m² jezdni, i 361 m² chodnika,
- ul. Jagiellońska - 369 m² jezdni i 304 m² chodnika,
- ul. Praska - 2951 m² jezdni, 1132 m² chodnika,
- ul. Petrażyckiego - 385 m² chodnika,
- ul. Krzyżanowskiego - 2275 m² jedni,
- ul. Pytlasińskiego - 2450 m² jedni,
- ul. Jagodowa - 2047 m² jezdni,
- ul. Kępna, ul. Szpilkowa, ul. Tarninowa - 1235 m² jezdni, 260 m² chodnika,
- ul. Babiego Lata - 675 m² jezdni,
- ul. Kąpielowa - 397 m² chodnika.</t>
  </si>
  <si>
    <t>Zmodernizowano drogi na podstawie umów zawartych w 2023 r. w następujących lokalizacjach miasta:
- ul. Kujawska wraz z ul. Zbrojów -1491 m² jezdni, 1175 m² chodnika,
- ul. Gramatyka -1286 m² jezdni, 849 m² chodnika,
- ul. Wysockiej - 1991,64 m² jezdni, 278 m² chodnika,
- ul. Warszewicza, ul. Harcerzy Krakowskich – od ul. Hallera do ul. Niebieskiej, ul. Popiełuszki – od ul. Bieżanowskiej do ul. Korepty, ul. Rydygiera – od ul. Wielickiej do ul. Czerniakowskiego - 2690 m² jezdni, 700 m² chodnika.</t>
  </si>
  <si>
    <t>Kontynuowano umowę z  03.03.2021 r. na opracowanie dokumentacji projektowej i wykonanie robót budowlanych wraz z poźn. aneksami.
08.09.2023 r. uzyskano decyzję o ZRID nr 30/6740.4/2023 znak AU-01-6.6740.4.23.2023.ZZA z rygorem natychmiastowej wykonalności.
Wykonano:
- zdjęcie warstwy ziemi urodzajnej - 700 m², 100 m³,
- rozbiórkę elementów dróg, ogrodzeń i przepustów - 957,04 m, 6200 m², 1959,31 m³,
- wykopy w gruntach nieskalistych - 300 m³,
- zabezpieczenie podziemnych linii wodociągowych, kanalizacyjnych, gazowych oraz regulację wysokościowych urządzeń wodociągowych, kanalizacyjnych i gazowych - 12 szt.,
- nasypy - 20 m³,
- koryto wraz z profilowaniem i zagęszczaniem podłoża - 3500 m²,</t>
  </si>
  <si>
    <t>- połączenie międzywarstwowe nawierzchni drogowej emulsją asfaltową - 6000 m²,
- podbudowę zasadniczą z mieszanki kruszywa niezwiązanego - 3060 m²,
- podbudowę i podłoże ulepszone z gruntu stabilizowanego cementem - 3400 m²,
- nawierzchnię z betonu asfaltowego (warstwa ścieralna  - 1950 m²),
- nawierzchnię z betonowej kostki brukowej dla dróg i ulic oraz placów i chodników - 400 m²,
- ustawienie krawężników kamiennych - 144,40 m, 15 m³,
- nawierzchnię z betonowych płyt brukowych - 4 m²,
- betonowe obrzeża chodnikowe - 600 m, 20 m³,
-  budowę linii kablowych - 145 mb,
- przebudowę słupów oświetleniowych - 4 szt,
- przebudowę sieci - 135 m,
- sygnalizację świetlną - 5 szt.,
- kanał technologiczny - 348 m.</t>
  </si>
  <si>
    <t>Zadanie zakończone.
10.05.2023 r. zawarto umowę na wykonanie robót budowlanych.
Wykonano:
- wycinkę drzew - 58 szt.,  
- roboty rozbiórkowe - 2620 m², 1105,6 m³,
- roboty ziemne - 1401 m³,
- podbudowy - 10117,16 m²,</t>
  </si>
  <si>
    <t>-  nawierzchnię wraz z opornikami - 1522 m, 8348,44 m²,
- oznakowania docelowe - 180 m², 4 szt., 18 kpl.,
- ogrodzenie - 38,92 m,
- jezdnię o nawierzchni asfaltowej o długości - 285 m i szerokość 6,5 m, 
- chodniki o nawierzchni z kostki betonowej o długości 570 m, szerokość 2,5 m,
- zjazdy do posesji z nawierzchni z kostki betonowej o szerokości 4,5/5 m,
- oznakowania poziome grubowarstwowe wraz oznakowaniem pionowym typ (tarcze typ małe).
Roboty zostały odebrane i rozliczone protokołem 
z 13.12.2023 r.</t>
  </si>
  <si>
    <r>
      <rPr>
        <u/>
        <sz val="10"/>
        <rFont val="Arial"/>
        <family val="2"/>
        <charset val="238"/>
      </rPr>
      <t xml:space="preserve">os. Teatralne </t>
    </r>
    <r>
      <rPr>
        <sz val="10"/>
        <rFont val="Arial"/>
        <family val="2"/>
        <charset val="238"/>
      </rPr>
      <t xml:space="preserve">
13.04.2023 r. zawarto umowę na opracowanie koncepcji z terminem realizacji 11 m-cy od daty zawarcia umowy. 
Trwa opracowanie koncepcji.
</t>
    </r>
    <r>
      <rPr>
        <u/>
        <sz val="10"/>
        <rFont val="Arial"/>
        <family val="2"/>
        <charset val="238"/>
      </rPr>
      <t xml:space="preserve">os. Spółdzielcze </t>
    </r>
    <r>
      <rPr>
        <sz val="10"/>
        <rFont val="Arial"/>
        <family val="2"/>
        <charset val="238"/>
      </rPr>
      <t xml:space="preserve">
17.07.2023 r. zawarto umowę na wykonanie robót budowlanych z terminem realizacji 5 m-cy od daty zawarcia umowy.
Wykonano:
- roboty drogowe - 2561,16 m²,
- sieć wodociągową wraz z przyłączami - 88,06 m, 
- zieleń - 326,25 m², 
- oświetlenie uliczne - 18 szt., 
- linie energetyczne napowietrzne i podziemne - 22 m.
Roboty odebrano i rozliczono protokołem z 14.12.2023 r.
</t>
    </r>
    <r>
      <rPr>
        <u/>
        <sz val="10"/>
        <rFont val="Arial"/>
        <family val="2"/>
        <charset val="238"/>
      </rPr>
      <t>os. Oświecenia</t>
    </r>
    <r>
      <rPr>
        <sz val="10"/>
        <rFont val="Arial"/>
        <family val="2"/>
        <charset val="238"/>
      </rPr>
      <t xml:space="preserve">
23.06.2023 r. zawarto umowę na opracowanie koncepcji z terminem realizacji 10 m-cy od daty zawarcia umowy.
Trwa opracowanie koncepcji.
</t>
    </r>
    <r>
      <rPr>
        <u/>
        <sz val="10"/>
        <rFont val="Arial"/>
        <family val="2"/>
        <charset val="238"/>
      </rPr>
      <t>os. Wysokie</t>
    </r>
    <r>
      <rPr>
        <sz val="10"/>
        <rFont val="Arial"/>
        <family val="2"/>
        <charset val="238"/>
      </rPr>
      <t xml:space="preserve">
18.07.2023 r. zawarto umowę na opracowanie dokumentacji projektowej z terminem realizacji 11 m-cy od daty zawarcia umowy.
Trwa opracowanie dokumentacji projektowej.
</t>
    </r>
    <r>
      <rPr>
        <u/>
        <sz val="10"/>
        <rFont val="Arial"/>
        <family val="2"/>
        <charset val="238"/>
      </rPr>
      <t>ul. Zuchów</t>
    </r>
    <r>
      <rPr>
        <sz val="10"/>
        <rFont val="Arial"/>
        <family val="2"/>
        <charset val="238"/>
      </rPr>
      <t xml:space="preserve">
29.11.2023 r. zawarto umowę na opracowanie dokumentacji projektowej z terminem realizacji 29.05.2024 r. Rozpoczęto opracowanie dokumentacji projektowej.</t>
    </r>
  </si>
  <si>
    <t>Rozliczono umowę z 01.06.2022 r. na opracowanie dokumentacji projektowej.</t>
  </si>
  <si>
    <t>Kontynuowano umowę z 19.07.2021 r. na opracowanie dokumentacji projektowej.
Wykonawca wstrzymał się z dalszym opracowaniem dokumentacji projektowej i wystąpił z wnioskiem o odstąpienie od umowy oraz wypłatę należności za wykonany zakres umowy.</t>
  </si>
  <si>
    <t>Kontynuowano umowę nr ZIM/02/2021/064 z 17.12.2021 r. na opracowanie dokumentacji projektowej  z terminem realizacji 19 m-cy od daty zawarcia umowy.
Zawarto umowę nr ZIM/02/2023/050 w dniu 03.10.2023 r. na doradztwo w zakresie opracowania wymagań informacyjnych zamawiającego zgodnych z metodyką BIM. Terminy umowne: I, II, IV etap do 20.12.2023, III i V do 30.11.2024.
Zawarto umowę nr ZIM/02/2023/052 w dniu 05.10.2023 r. na doradztwo w zakresie opracowania materiałów przetargowych. Terminy umowne: I etap - do 2 miesięcy od zawarcia umowy tj. 05.12.2023, II etap - do 6 miesięcy od zawarcia umowy tj. 05.04.2024, II etap do 30.11.2024.</t>
  </si>
  <si>
    <t>Opracowano program funkcjonalno-użytkowy dla budowy żłobka.</t>
  </si>
  <si>
    <t>Zarządzeniem PMK nr 1801/2023 z 30.06.2023 r. zmieniono nazwę zadania.</t>
  </si>
  <si>
    <t>Uzyskano:
- 4 ostateczne decyzje o PNB dla zagospodarowania Północnej części Parku Aleksandry nr: 470/6740.1/2023 z 21.04.2023 r., 473/6740.1/2023 oraz 475/6740.1/2023 z 24.04.2023 r. oraz 119/6740.9/2023 z 22.12.2023 r.
- ostateczną decyzję nr 906/6740.1/2023 dla budowy toalety wraz z przyłączem przy ul. Aleksandry.</t>
  </si>
  <si>
    <t>20.09.2023 r. zawarto umowę na opracowanie dokumentacji projektowej w zakresie zabezpieczenia skarpy potoku prokocimskiego z terminem realizacji 26.08.2024 r.
23.11.2023 r. zawarto umowę na roboty budowlane związane z zagospodarowaniem Parku Aleksandry z terminem realizacji 22.11.2024 r.</t>
  </si>
  <si>
    <t>Zadanie zakończone.
Zagospodarowano teren o pow. 85 361 m².
Zakupiono i zamontowano 154 lampy, 71 koszy, 156 ławek, 45 elementów zabawowych, 2 rzeźby, 38 tablic, 9 elementów fitness, 3 stojaki na rowery. Wybudowano poidełko, żeliwną pompę wody, 4 zestawy piknikowe, pomost widokowy.</t>
  </si>
  <si>
    <t>Wykonano ok. 12 600 m² nawierzchni asfaltowej, brukowej z płyt betonowych i betonowej, żwirowej, ze zrębków oraz drewnianej a także 870 mb ogrodzenia. Zasadzono: drzewa, krzewy i krzewinki, byliny, rośliny okrywowe, rośliny cebulowe oraz 53 170 m² trawnika.</t>
  </si>
  <si>
    <t>21.03.2023 r. zawarto umowę  w trybie P+B, z terminem realizacji do 55 miesięcy od dnia zawarcia umowy tj. 21.10.2027 r., z możliwością uruchomienia opcji do 45 miesięcy od dnia zawarcia umowy.
21.03.2023 r. zawarto aneks dot. zmiany terminu wykonania Etapu X z 46 na 45 miesięcy.
11.05.2023 r. zawarto aneks dot. sprostowania omyłki liczbowej w procentowym rozliczeniu bez zmiany końcowej wartości wynagrodzenia.
12.05.2023 r. zawarto aneks dot. zmiany podwykonawcy.
14.09.2023 r. zawarto aneks dot. zmiany projektantów.
Opracowano dokumentację projektową i 30.11.2023 r. uzyskano decyzję o PNB.</t>
  </si>
  <si>
    <t>Wykonano kolejny etap robót budowlanych związanych z adaptacją poddasza na cele dydaktyczne, w tym m.in.:
- 25.05.2023 r. zawarto oraz następnie zrealizowano umowę na wykonanie przebudowy poddasza - wykonanie stanu surowego w części frontowej, wykończenie części sanitarnej skrzydła wschodniego oraz wykonanie instalacji SSP na I piętrze wraz z zakresem Aneksu z 7.11.2023 r. dot. wykonania robót dodatkowych,</t>
  </si>
  <si>
    <t>- opracowano ekspertyzę konserwatorską wraz z inwentaryzacją architektoniczną budynku na podstawie umowy z 17.07.2023 r.,
- opracowano dokumentację projektową niezbędną do podjęcia robót budowlanych związanych z uzupełnieniem ubytku gzymsu koronującego w skrzydle wschodnim oraz wzmocnienie pozostałego ogzymsowania na budynku, na podstawie umowy z 21.09.2023 r.,
- w związku z zaleceniem Małopolskiego Wojewódzkiego Konserwatora Zabytków opracowano opinię konserwatorską mającą na celu określenie funkcji konstrukcji zainstalowanej w części centralnej więźby dachowej nad aulą budynku V LO, na podstawie umowy zawartej 21.10.2023 r. 
- pełniono usługę nadzoru inwestorskiego na podstawie umowy zawartej 30.05.2023 r.,
- pełniono usługę nadzoru konserwatorskiego na podstawie umowy zawartej 05.06.2023 r.</t>
  </si>
  <si>
    <t xml:space="preserve">Zadanie zakończone.
Zmodernizowano windę, w tym m.in. wymieniono windę z całym układem sterowania, zabezpieczono obwody zasilające (wyłaczniki naprądowe- 2 szt.).
Zmodernizowano instalację elektryczną, w tym m.in. zamontowano: skrzynkę bezpiecznikową, wyłączniki nadprądowe (3 szt.), osprzęt instalacyjny 1 i 3 fazowy (20 szt.), panele LED 600x600 (8 szt.) i oprawy oświetleniowe (4 szt.). 
Zmodernizowano sanitariaty.	 	</t>
  </si>
  <si>
    <t>Zadanie zakończone.
Oddano do użytkowania szkołę rozbudowaną o nowy budynek dla ok. 420 uczniów i ok. 20 pracowników, dwukondygnacyjny, niepodpiwniczony, dostosowany do potrzeb osób niepełnosprawnych. Podstawowe parametry budynku: kubatura -  8 918,3 m³, powierzchnia całkowita – 2 009,65 m², powierzchnia użytkowa - 1 201,35 m².</t>
  </si>
  <si>
    <t>Wykonano weryfikację dokumentacji projektowej.
Wykonano opracowania geotechniczne oraz geologiczno -inżynierskie.
02.06.2023 r. zawarto umowę na wykonanie projektu zamiennego, z terminem realizacji, na podstawie Aneksu nr 2 z 23.11.2023 r. - 29.02.2024 r.
30.11.2023 r. odebrano wykonaną aktualizację dokumentacji projektowej.</t>
  </si>
  <si>
    <t>22.06.2023 r. zawarto umowę  na opracowanie dokumentacji projektowej
wraz z uzyskaniem ostatecznej decyzji o  PNB lub zaświadczenia o nie wniesieniu sprzeciwu do zgłoszenia zamiaru wykonania robót budowlanych, z terminem realizacji 05.02.2024 r.
Opracowano dokumentację projektową i złożono wniosek zgłoszenia zamiaru wykonania robót budowlanych.</t>
  </si>
  <si>
    <t>Zadanie zakończone.
Utworzono zielone klasy outdoorowe w ogrodzie Szkoły Podstawowej nr 21, ul. Batalionu “Skała” AK 12 o powierzchni 1 617,42 m². Wykonano strefy: muzyki, artystyczną, doświadczeń, kreatywną, dla zapylaczy, ogrodników, aktywności fizycznej.</t>
  </si>
  <si>
    <t xml:space="preserve">Zadanie zakończone.
Wykonano boisko do piłki nożnej ze sztucznej trawy o wym. 17x25,84 m z piłkochwytami i bramkami, boisko do piłki nożnej ze sztucznej trawy 17x32 m z piłkochwytami i bramkami, dojścia/chodniki z kostki brukowej. Zamontowano elementy małej architektury. </t>
  </si>
  <si>
    <t>Zadanie zakończone.
Wykonano:
- boisko do piłki nożnej/ręcznej o nawierzchni poliuretanowej z piłkochwytami o wymiarach 42x23m,
- boisko do siatkówki/koszykówki o nawierzchni poliuretanowej z piłkochwytami o wymiarach 28mx16m,
- bieżnię trzytorową i skocznię do skoku w dal o nawierzchni poliuretanowej,</t>
  </si>
  <si>
    <t>- plac zabaw wraz z urządzeniami zabawowymi i ogrodzeniem,
- ścieżkę edukacyjną (trasę biegową),
- siłownię zewnętrzną,
- ciągi komunikacyjne z infrastrukturą towarzyszącą,
- monitoring,
- kanalizację deszczową.</t>
  </si>
  <si>
    <t>4. SP 103, os. Kolorowe 29 - wykonano: 
- boisko wielofunkcyjne o pow. 427 m² z piłkochwytami wokół boiska piłkarskiego, zestawem do koszykówki, opaską/chodnikami z kostki brukowej, 
- boisko do siatkówki o pow. 242 m² z zestawem do siatkówki, piłkochwytami wokół boiska, opaską/chodnikami z kostki brukowej, 
- rozbieg do skoku w dal o pow. 26 m², zeskocznię z piaskiem, matę na zeskocznie, belkę do skoku w dal, 
- bieżnię poliuretanową czterotorową o pow.  374,7 m², 
Zamontowano elementy małej architektury.
5. Szkoła Podstawowa przy ul. Tuchowskiej 113 - wykonano boisko wielofunkcyjne o pow. 299 m², z piłkochwytami wokół boiska, siatką na piłkochwycie bocznym, siatką do bramek piłki ręcznej, zestawem do koszykówki, zestawem do siatkówki. Wykonano palisady z siedziskiem, opaskę i chodniki z kostki brukowej. Zamontowano elementy małej architektury.</t>
  </si>
  <si>
    <t>Zadanie zakończone.
1. SP 37, os. Stalowe 18 - wykonano dwa boiska wielofunkcyjne o wymiarach 30x60 m i 26x46 m z siatkami do bramek piłkarskich i zestawem do koszykówki oraz bieżnię czterotorową o naw. poliuretanowej. 
2. ZSO nr 9, ul. Seniorów Lotnictwa 5 - wykonano: boisko wielofunkcyjne do piłki ręcznej/siatkówki/tenisa/koszykówki o nawierzchni ze sztucznej trawy krótkiej - 33m x 15 m z wyposażeniem, bieżnię czterotorową o nawierzchni poliuretanowej, nawierzchnie z kostki brukowej wraz z obrzeżami, zamontowano elementy małej architektury.
3. SP 93, ul. Szlachtowskiego 31 - wykonano boisko wielofunkcyjne 28x15 m o nawierzchni poliuretanowej, tablice do koszykówki wraz z obręczami i osłonami - 2 szt., stojaki do siatkówki wraz z siatką.</t>
  </si>
  <si>
    <t>6. SP 113, ul. Stachiewicza 33 - wykonano boisko do siatkówki/koszykówki o pow. 448 m² z zestawem do siatkówki, zestawem do koszykówki, piłkochwytami, opaską/chodnikami z kostki brukowej.
30.11.2023 r.  złożono wniosek o wydanie decyzji o PNB dla rewitalizacji terenów sportowych przy VII LO, ul. Skarbińskiego 5. 
Odebrano PFU dla rewitalizacji boisk przyszkolnych, przy SP nr 103, os. Kolorowe 29.
Odebrano dokumentację dla rewitalizacji terenów sportowych przy VII LO.</t>
  </si>
  <si>
    <t>Na parterze zlokalizowano magazyn, pomieszczenie porządkowe i recepcję. Budynek przystosowano do potrzeb osób niepełnosprawnych oraz zaopatrzono w instalacje: centralnego ogrzewania, ciepłej i zimnej wody, ciepła technologicznego, kanalizacji, wentylacji mechanicznej, elektryczną i niskoprądową. Na zewnątrz usytuowano parking dla samochodów osobowych (14 miejsc postojowych dla samochodów osobowych, w tym 1 miejsce dla niepełnosprawnych), drogę pożarową i chodniki z kostki brukowej, bramę wjazdową wraz z furtką, przesuwaną elektrycznie z videodomofonem.</t>
  </si>
  <si>
    <t>Kontynuowano umowę z 2022 r. na wykonanie robót budowlanych. 
Wykonano ogrodzenie placu budowy oraz zaplecze budowy. Wykonano demontaże i rozbiórki chodników, dróg, ogrodzenia, siłowni na placu zabaw. Wykonano ławy fundamentowe. Zakończono betonowanie słupów parteru. Wykonano prace murarskie parteru oraz ściany działowe na parterze. Wykonano prace izolacyjne fundamentów łącznika i sali gimnastycznej.</t>
  </si>
  <si>
    <t xml:space="preserve">Ukończono strop nad parterem, wykonanie słupów, belek, wieńców oraz płyty betonowej na łączniku. Zakończono budowę szybu windowego. Wykonano zbiornik retencyjny przy parkingu oraz przyłącze wody zewnętrznej wraz ze studnią wodomierzową. Zakończono wykonanie kanalizacji deszczowej. Zakończono montaż dźwigarów i płatwi dachowych, montaż warstw dachowych, stolarki okiennej i drzwiowej zewnętrznej i wewnętrznej sali gimnastycznej i łącznika. 
Zakończono wykonanie instalacji elektrycznych, wod.-kan. i c.o. na parterze i łączniku. Wykonano instalację klimatyzacji i wentylacji. Zakończono układanie płyt akustycznych na suficie głównej sali gimnastycznej, instalację wod.-kan. i elektryczną na piętrze, montaż stolarki okiennej i drzwiowej na łączniku, wylewki oraz tynkowanie na parterze, piętrze i sali gimnastycznej. Zakończono układanie chodników z kostki brukowej przed budynkiem szkoły. </t>
  </si>
  <si>
    <t xml:space="preserve">Dofinansowano: wykonanie wystawy stałej "Harcerskie Ścieżki" w Muzeum Ruchu Harcerskiego - Oddziale Muzeum Krakowa, zakup, dostawę i montaż elementów pozawystawienniczych, zakup i dostawę sprzętu do utrzymania obiektu wraz z przylegającym terenem (w tym: sprzęt i narzędzia do utrzymania i pielęgnacji zieleni oraz elektryczny wózek widłowy do obsługi przestrzeni magazynowej), produkcję filmu, wykonanie kontentu do multimediów dla potrzeb realizacji wystawy, realizację nadzorów autorskich i promocję Projektu. </t>
  </si>
  <si>
    <t>- 1 umowę - nabycie 1 działki o pow. 0,0425 ha w celu regulacji stanu prawnego ul. Węgrzynowickiej,
- 1 umowę - nieodpłatne przejęcie 3 działek o łącznej pow. 0,2502 ha w celu regulacji stanu prawnego ul. Pluty-Czachowskiego,
- 1 umowę - nabycie 1 działki o pow. 0,0349 ha w celu regulacji stanu prawnego ul. Do Luboni,
- 1 umowę - nabycie 1 działki o ow. 0,0587 ha w celu regulacji stanu prawnego ul. Bochenka,
- 1 umowę - nabycie udziału w wysokości 8/32 części w działce o pow. 0,0034 ha w celu regulacji stanu prawnego ul. Mirtowej,
- 1 umowę - nabycie 1 działki o pow. 0,0437 ha w celu regulacji stanu prawnego ul. Dmowskiego,
- 1 umowę - darowizna 1 działki o pow. 0,0407 ha przy ul. Grochowej z przeznaczeniem na rozbudowę Zespołu Szkolno-Przedszkolnego nr 15 przy ul. Grochowej 23,
- 1 umowę - nabycie 1 działki o pow. 0,0575 ha, na której planowana jest budowa wiaduktu drogowego nad układem torowym w ciągu ul. Kąpielowej,
- 1 umowę - nabycie 1 działki o pow. 0,0200 ha przy ul. Siewnej,</t>
  </si>
  <si>
    <t>- 1 umowę - nabycie 1 działki o pow. 0,0018 ha przy ul. Pana Tadeusza,
- 1 umowę - nabycie 2 działek o łącznej pow. 0,0362 ha w rej. ul. Opolskiej,
- 1 umowę - nabycie 1 działki o pow. 0,0121 ha przy ul. Rybałtowskiej,
- 1 umowę - nabycie 1 działki o pow. 0,0015 ha przy ul. Zimorowicza,
- 1 umowę- nabycie 3 działek w rejonie Bagry Wielkie,</t>
  </si>
  <si>
    <t>- 1  umowę - nabycie udziału w wysokości 1/2 części w 1 działce o pow. 0,1061 ha w rej ul. Łopackiego z przeznaczeniem pod poszerzenie terenów zielonych,
- 1 umowę - nabycie 2 działek o łącznej pow. 0,3935 ha w rej. ul. Słona Woda,
- 3 umowy - nabycie 4 działek o łącznej pow. 0,3377 ha w rej. ul. Zygmunta Starego z przeznaczeniem na poszerzenie terenów zielonych,
- 4 umowy - nabycie 4 działek o łącznej pow. 0,5529 ha pod park Lilii Wenedy,
- 1 umowę - nabycie udziału w wysokości 2/24 części w 1 działce o pow. 0,0792 ha z przeznaczeniem pod Park Rzeczny Wisła,
- 1 umowę nabycie 1 działki o pow. 0,0209 ha z przeznaczeniem pod Park Rzeczny Wilga,
- 1 umowę - nabycie udziału w wysokości 1/2 części w prawie użytkowania wieczystego 1 działki o pow. 0,0282 ha pod Park Zabłocie,</t>
  </si>
  <si>
    <t>- 1 umowę - nabycie 1 działki o pow. 0,0322 ha z przeznaczeniem pod park Młynówka Królewska,
- 1 umowę - nabycie 1 działki o pow. 0,0338 ha z przeznaczeniem pod park Młynówka Królewska,
- 1 umowę - nabycie 1 działki o pow. 0,3214 ha z przeznaczeniem pod park rzeczny Dłubni,
- 1 umowę - nabycie 2 działek o łącznej pow. 0,0285 ha z przeznaczeniem pod park rzeczny Dłubni,
- 4 umowy - nabycie 4 działek o łącznej pow. 0,9215 ha pod ścieżkę rowerową przy Wzgórzu Grodzisko,
- 1 umowę - nabycie 1 działki o pow. 0,0007 ha przy ul. Krzewowej,
- 1 umowę - darowizna 1 działki o pow. 0,0027 ha przy ul. Skotnickiej,
- 1 umowę - nabycie 1 działki o pow. 0,4308 ha w rej. ul. Sawy-Celińskiego z przeznaczeniem pod infrastrukturę rekreacyjno-sportową,
- 4 umowy - nabycie udziałów w łącznej wysokości 360/480 części w 4 działkach o łącznej pow. 0,7376 ha z przeznaczeniem pod park rzeczny Drwinka,
- 1 umowę - nabycie udziału w wysokości 1/36 części w 7 działkach o łącznej pow. 0,6154 ha z przeznaczeniem pod park rzeczny Drwinka,
- 1 umowę - nabycie 1 działki o pow. 0,0553 ha z przeznaczeniem pod park rzeczny Drwinka,
- 1 umowę - nabycie 1 działki o pow. 0,0251 ha z przeznaczeniem pod park rzeczny Drwinka.</t>
  </si>
  <si>
    <t xml:space="preserve">Kontynuowano rozbudowę aplikacji wchodzących w skład SI UMK. Zakupiono i wdrożono oprogramowanie narzędziowe IT oraz licencje. Zmodernizowano i rozbudowano infrastrukturę teleinformatyczną. Zakupiono sprzęt komputerowy. Zrealizowano projekty Programu Elektroniczna Komunikacja i Obsługa (EKO), RDZEŃ.  Zrealizowano projekty Programu Strategicznego Informatyzacji Gminy Miejskiej Kraków. Zaprojektowano, wykonano i wdrożono portal Krakowskie Centrum Kontaktu oraz zakupiono oprogramowanie Call Center,CRM. </t>
  </si>
  <si>
    <t>Zadanie zakończone.
Wykonano i uzgodniono z Galerią Handlową Bonarka dokumentację projektową. 
Wykonano witrynę do lokalu zgodnie z wytycznymi zamieszczonymi w podręczniku Najemcy. 
Wykonano roboty budowalne dotyczące adaptacji lokalu dla potrzeb Punktu Obsługi Mieszkańców w Galerii Bonarka. Wykonano instalacje elektryczne, p.poż. i inne instalacje niezbędne do funkcjonowania lokalu.</t>
  </si>
  <si>
    <t>Wykonano ekspertyzy techniczne nośności konstrukcji dachowych dla 4 obiektów.
Wykonano instalacje fotowoltaiczne w Żłobku Samorządowym nr 19, ul. Świtezianki 7 oraz Szkole Podstawowej nr 141, ul. Sawy-Calińskiego 12.
Zawarto umowy na realizację instalacji fotowoltaicznych przy Szkole Podstawowej nr 40, ul. Pszczelna 13 oraz Szkole Podstawowej nr 64, ul. Sadzawki 1, których rozliczenie nastąpi w 2024 r.</t>
  </si>
  <si>
    <t xml:space="preserve">Zadanie zakończone.
Zamontowano 8 elementów zabawowych, 3 stojaki na rowery, wykonano 87,5 m² nawierzchni bezpiecznej piaskowej oraz z krat wypełnionych żwirem, 51 mb obrzeży z tworzywa. Zasadzono krzewy i krzewinki. </t>
  </si>
  <si>
    <t>Zadanie zakończone.
Wykonano i dostarczono mapy do celów projektowych oraz sytuacyjno-wysokościowe PKP linia Kraków-Medyka. Opracowano projekt przyłącza wodnego wraz z zasilaniem pitnika, a także dokumentację projektową ciągu pieszo-rowerowego od ul Grzegórzeckiej do ul. Miodowej bez uzyskania pozwoleń administracyjnych.</t>
  </si>
  <si>
    <r>
      <rPr>
        <u/>
        <sz val="10"/>
        <rFont val="Arial"/>
        <family val="2"/>
        <charset val="238"/>
      </rPr>
      <t>Piesze połączenie Młynówki i Rudawy przy ul. Na Błonie oraz budowa ścieżki i strefy rekreacji przy Zakładzie Uzdatniania Wody Rudawa przy Filtrowej</t>
    </r>
    <r>
      <rPr>
        <sz val="10"/>
        <rFont val="Arial"/>
        <family val="2"/>
        <charset val="238"/>
      </rPr>
      <t xml:space="preserve">
Posadowiono barierki - 12 m i kamienie do parkrunu. Wykonano prace chodnikowe przy ul. Filtrowej.
</t>
    </r>
    <r>
      <rPr>
        <u/>
        <sz val="10"/>
        <rFont val="Arial"/>
        <family val="2"/>
        <charset val="238"/>
      </rPr>
      <t>Budowa ogrodu ciszy (ul. Racławicka/ al. Kijowska) i ptasiego skweru (ul. Rzeczna)</t>
    </r>
    <r>
      <rPr>
        <sz val="10"/>
        <rFont val="Arial"/>
        <family val="2"/>
        <charset val="238"/>
      </rPr>
      <t xml:space="preserve">
Zagospodarowano teren o pow. 2 819 m². Wykonano nawierzchnię z płyt betonowych - 51 m². Zamontowano hamaki, poidełko i budki lęgowe dla ptaków oraz elementy małej architektury. Wykonano nasadzenia zieleni. 
</t>
    </r>
    <r>
      <rPr>
        <u/>
        <sz val="10"/>
        <rFont val="Arial"/>
        <family val="2"/>
        <charset val="238"/>
      </rPr>
      <t xml:space="preserve">ul. Zarzecze na os. Widok </t>
    </r>
    <r>
      <rPr>
        <sz val="10"/>
        <rFont val="Arial"/>
        <family val="2"/>
        <charset val="238"/>
      </rPr>
      <t xml:space="preserve">
Zakupiono hamaki i nawierzchnię z geokraty z trawnikiem - 368 m².</t>
    </r>
  </si>
  <si>
    <t>Zadanie zakończone.
W dniu 26.06.2023 r. zawarto umowę z Wykonawcą opracowującym opinię ekspercką dotyczącą roszczeń finansowych Inżyniera Projektu. Ekspert opracował wstępną wersję opinii i przesłał do Zamawiających (GMK i Inżynier Projektu) celem zgłoszenia ewentualnyhc uwag. Skorygowany dokument został zatwierdzony protokołem zdawczo-odbiorczym z dnia 29.09.2023 r.
W dniu 26.11.2023 r. zostało zawarte porozumienie z Inżynierem Projektu, na mocy którego w dniu 20.12.2023 r. zostało wypłacone wynagrodzenie.</t>
  </si>
  <si>
    <t>Zadanie zakończone. 
Wykonano zbiornik o pojemności 4000 litrów w ogrodzie deszczowym do podlewania roślin. Nasadzono 423 rośliny oraz posiano 120 m² trawy.  
Wykonano termomodernizację budynku przy ul. Stanisława ze Skalbmierza 7, o powierzchni ocieplenia 2 384,3 m².</t>
  </si>
  <si>
    <t>Zadanie zakończone.
Zawarto umowę dotacyjną. Dofinansowano wykonanie wewnętrznego szybu windowego wraz z windą w budynku Zakładu Opiekuńczo-Leczniczego "Czwórka" na os. Młodości 9.</t>
  </si>
  <si>
    <t xml:space="preserve">Zadanie zakończone.
Kontynuowano umowy z 2022 r. na zakup pierwszego wyposażenia. 
Zakupiono pierwsze wyposażenie - etap III, w tym między innymi: wyposażono pokój doświadczania świata i pokój wyciszenia dla osób ze spektrum autyzmu.
Wykonano roboty budowlane - etap IV oraz doposażono łazienkę w natrysk na parterze budynku. </t>
  </si>
  <si>
    <t>Uchwałą Nr CVII/2912/2023 RMK z 22.03.2023 r. przeniesiono środki na zadanie KEGW/O1.1/21.</t>
  </si>
  <si>
    <t>Zadanie zakończone.
Wykonano zabudowę pomieszczenia portierni przy wejściu do szkoły, o kubaturze ok. 13,95 m³, poprzez montaż konstrukcji aluminiowo-szklanych.</t>
  </si>
  <si>
    <t>Zadanie zakończone.
Zmodernizowano nawierzchnię placu zabaw o powierzchni 295 m² oraz wybudowano wiatę o powierzchni zabudowy 9,92 m².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</si>
</sst>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z_ł_-;\-* #,##0.00\ _z_ł_-;_-* &quot;-&quot;??\ _z_ł_-;_-@_-"/>
  </numFmts>
  <fonts count="18">
    <font>
      <sz val="11"/>
      <color theme="1"/>
      <name val="Calibri"/>
      <family val="2"/>
      <charset val="238"/>
      <scheme val="minor"/>
    </font>
    <font>
      <b/>
      <sz val="12"/>
      <color theme="1"/>
      <name val="Arial"/>
      <family val="2"/>
      <charset val="238"/>
    </font>
    <font>
      <sz val="11"/>
      <color theme="1"/>
      <name val="Arial"/>
      <family val="2"/>
      <charset val="238"/>
    </font>
    <font>
      <sz val="10"/>
      <color theme="1"/>
      <name val="Arial"/>
      <family val="2"/>
      <charset val="238"/>
    </font>
    <font>
      <b/>
      <sz val="10"/>
      <color theme="1"/>
      <name val="Arial"/>
      <family val="2"/>
      <charset val="238"/>
    </font>
    <font>
      <i/>
      <sz val="11"/>
      <color theme="1"/>
      <name val="Arial"/>
      <family val="2"/>
      <charset val="238"/>
    </font>
    <font>
      <i/>
      <sz val="10"/>
      <color theme="1"/>
      <name val="Arial"/>
      <family val="2"/>
      <charset val="238"/>
    </font>
    <font>
      <sz val="11"/>
      <color theme="1"/>
      <name val="Czcionka tekstu podstawowego"/>
      <family val="2"/>
      <charset val="238"/>
    </font>
    <font>
      <sz val="11"/>
      <color theme="1"/>
      <name val="Calibri"/>
      <family val="2"/>
      <scheme val="minor"/>
    </font>
    <font>
      <sz val="11"/>
      <color theme="1"/>
      <name val="Calibri"/>
      <family val="2"/>
      <charset val="238"/>
      <scheme val="minor"/>
    </font>
    <font>
      <sz val="10"/>
      <name val="Arial"/>
      <family val="2"/>
      <charset val="238"/>
    </font>
    <font>
      <u/>
      <sz val="10"/>
      <color theme="1"/>
      <name val="Arial"/>
      <family val="2"/>
      <charset val="238"/>
    </font>
    <font>
      <sz val="10"/>
      <color rgb="FFFF0000"/>
      <name val="Arial"/>
      <family val="2"/>
      <charset val="238"/>
    </font>
    <font>
      <strike/>
      <sz val="10"/>
      <color rgb="FFFF0000"/>
      <name val="Arial"/>
      <family val="2"/>
      <charset val="238"/>
    </font>
    <font>
      <strike/>
      <sz val="10"/>
      <name val="Arial"/>
      <family val="2"/>
      <charset val="238"/>
    </font>
    <font>
      <b/>
      <sz val="10"/>
      <name val="Arial"/>
      <family val="2"/>
      <charset val="238"/>
    </font>
    <font>
      <u/>
      <sz val="10"/>
      <name val="Arial"/>
      <family val="2"/>
      <charset val="238"/>
    </font>
    <font>
      <sz val="11"/>
      <name val="Arial"/>
      <family val="2"/>
      <charset val="23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7" fillId="0" borderId="0"/>
    <xf numFmtId="0" fontId="8" fillId="0" borderId="0"/>
    <xf numFmtId="43" fontId="9" fillId="0" borderId="0" applyFont="0" applyFill="0" applyBorder="0" applyAlignment="0" applyProtection="0"/>
  </cellStyleXfs>
  <cellXfs count="98">
    <xf numFmtId="0" fontId="0" fillId="0" borderId="0" xfId="0"/>
    <xf numFmtId="0" fontId="3" fillId="0" borderId="0" xfId="0" applyFont="1" applyFill="1" applyAlignment="1">
      <alignment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49" fontId="10" fillId="0" borderId="3" xfId="0" quotePrefix="1" applyNumberFormat="1" applyFont="1" applyFill="1" applyBorder="1" applyAlignment="1">
      <alignment horizontal="left" vertical="center" wrapText="1"/>
    </xf>
    <xf numFmtId="49" fontId="10" fillId="0" borderId="4" xfId="0" quotePrefix="1" applyNumberFormat="1" applyFont="1" applyFill="1" applyBorder="1" applyAlignment="1">
      <alignment horizontal="left" vertical="center" wrapText="1"/>
    </xf>
    <xf numFmtId="4" fontId="4" fillId="0" borderId="1" xfId="0" applyNumberFormat="1" applyFont="1" applyFill="1" applyBorder="1" applyAlignment="1">
      <alignment vertical="center"/>
    </xf>
    <xf numFmtId="0" fontId="1" fillId="0" borderId="0" xfId="0" applyFont="1" applyFill="1" applyAlignment="1">
      <alignment horizontal="left" vertical="center"/>
    </xf>
    <xf numFmtId="0" fontId="2" fillId="0" borderId="0" xfId="0" applyFont="1" applyFill="1"/>
    <xf numFmtId="0" fontId="2" fillId="0" borderId="0" xfId="0" applyFont="1" applyFill="1" applyAlignment="1">
      <alignment horizontal="center"/>
    </xf>
    <xf numFmtId="0" fontId="2" fillId="0" borderId="0" xfId="0" applyFont="1" applyFill="1" applyAlignment="1">
      <alignment horizontal="center" vertical="center"/>
    </xf>
    <xf numFmtId="4" fontId="2" fillId="0" borderId="0" xfId="0" applyNumberFormat="1" applyFont="1" applyFill="1"/>
    <xf numFmtId="0" fontId="1" fillId="0" borderId="0" xfId="0" applyFont="1" applyFill="1" applyAlignment="1">
      <alignment horizontal="center" vertical="center"/>
    </xf>
    <xf numFmtId="4" fontId="4" fillId="0" borderId="1"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1" xfId="0" applyFont="1" applyFill="1" applyBorder="1" applyAlignment="1">
      <alignment vertical="center"/>
    </xf>
    <xf numFmtId="0" fontId="2" fillId="0" borderId="0" xfId="0" applyFont="1" applyFill="1" applyAlignment="1">
      <alignment vertical="center"/>
    </xf>
    <xf numFmtId="0" fontId="6" fillId="0" borderId="6" xfId="0" applyFont="1" applyFill="1" applyBorder="1" applyAlignment="1">
      <alignment horizontal="center" vertical="center"/>
    </xf>
    <xf numFmtId="4" fontId="6" fillId="0" borderId="1" xfId="0" applyNumberFormat="1" applyFont="1" applyFill="1" applyBorder="1" applyAlignment="1">
      <alignment vertical="center"/>
    </xf>
    <xf numFmtId="0" fontId="6" fillId="0" borderId="1" xfId="0" applyFont="1" applyFill="1" applyBorder="1" applyAlignment="1">
      <alignment vertical="center"/>
    </xf>
    <xf numFmtId="0" fontId="5" fillId="0" borderId="0" xfId="0" applyFont="1" applyFill="1" applyAlignment="1">
      <alignment vertical="center"/>
    </xf>
    <xf numFmtId="0" fontId="3" fillId="0" borderId="7" xfId="0" applyFont="1" applyFill="1" applyBorder="1" applyAlignment="1">
      <alignment vertical="center"/>
    </xf>
    <xf numFmtId="0" fontId="3" fillId="0" borderId="7" xfId="0" applyFont="1" applyFill="1" applyBorder="1" applyAlignment="1">
      <alignment horizontal="center" vertical="center"/>
    </xf>
    <xf numFmtId="4" fontId="3" fillId="0" borderId="7" xfId="0" applyNumberFormat="1" applyFont="1" applyFill="1" applyBorder="1" applyAlignment="1">
      <alignment vertical="center"/>
    </xf>
    <xf numFmtId="0" fontId="3" fillId="0" borderId="2" xfId="0" applyFont="1" applyFill="1" applyBorder="1" applyAlignment="1">
      <alignment vertical="center"/>
    </xf>
    <xf numFmtId="0" fontId="10" fillId="0" borderId="6"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4" fontId="10" fillId="0" borderId="1" xfId="3" applyNumberFormat="1" applyFont="1" applyFill="1" applyBorder="1" applyAlignment="1">
      <alignment horizontal="right" vertical="center" wrapText="1"/>
    </xf>
    <xf numFmtId="0" fontId="3" fillId="0" borderId="0" xfId="0" applyFont="1" applyFill="1" applyAlignment="1">
      <alignment horizontal="center" vertical="center"/>
    </xf>
    <xf numFmtId="4" fontId="3" fillId="0" borderId="0" xfId="0" applyNumberFormat="1" applyFont="1" applyFill="1" applyAlignment="1">
      <alignment vertical="center"/>
    </xf>
    <xf numFmtId="0" fontId="10" fillId="0" borderId="1" xfId="0" applyFont="1" applyFill="1" applyBorder="1" applyAlignment="1">
      <alignment horizontal="center" vertical="center"/>
    </xf>
    <xf numFmtId="0" fontId="15" fillId="0" borderId="1" xfId="0" applyFont="1" applyFill="1" applyBorder="1" applyAlignment="1">
      <alignment vertical="center"/>
    </xf>
    <xf numFmtId="4" fontId="15" fillId="0" borderId="1" xfId="0" applyNumberFormat="1" applyFont="1" applyFill="1" applyBorder="1" applyAlignment="1">
      <alignment vertical="center"/>
    </xf>
    <xf numFmtId="0" fontId="10" fillId="0" borderId="0" xfId="0" applyFont="1" applyFill="1" applyAlignment="1">
      <alignment vertical="center"/>
    </xf>
    <xf numFmtId="0" fontId="15" fillId="0" borderId="1" xfId="0" applyFont="1" applyFill="1" applyBorder="1" applyAlignment="1">
      <alignment vertical="center" wrapText="1"/>
    </xf>
    <xf numFmtId="4" fontId="10" fillId="0" borderId="1" xfId="0" applyNumberFormat="1" applyFont="1" applyFill="1" applyBorder="1" applyAlignment="1">
      <alignment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4" fontId="10" fillId="0" borderId="3" xfId="0" applyNumberFormat="1" applyFont="1" applyFill="1" applyBorder="1" applyAlignment="1">
      <alignment vertical="center"/>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indent="2"/>
    </xf>
    <xf numFmtId="4" fontId="10" fillId="0" borderId="4" xfId="0" applyNumberFormat="1"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horizontal="left" vertical="center" wrapText="1" indent="2"/>
    </xf>
    <xf numFmtId="4" fontId="10" fillId="0" borderId="5" xfId="0" applyNumberFormat="1" applyFont="1" applyFill="1" applyBorder="1" applyAlignment="1">
      <alignment vertical="center"/>
    </xf>
    <xf numFmtId="0" fontId="10" fillId="0" borderId="3" xfId="0" applyFont="1" applyFill="1" applyBorder="1" applyAlignment="1">
      <alignment horizontal="lef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vertical="center" wrapText="1"/>
    </xf>
    <xf numFmtId="49" fontId="10" fillId="0" borderId="5" xfId="0" applyNumberFormat="1"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4" xfId="0" applyFont="1" applyFill="1" applyBorder="1" applyAlignment="1">
      <alignment horizontal="left" vertical="top" wrapText="1"/>
    </xf>
    <xf numFmtId="49" fontId="10" fillId="0" borderId="4" xfId="0" applyNumberFormat="1" applyFont="1" applyFill="1" applyBorder="1" applyAlignment="1">
      <alignment horizontal="left" vertical="center" wrapText="1"/>
    </xf>
    <xf numFmtId="49" fontId="10" fillId="0" borderId="4" xfId="0" applyNumberFormat="1" applyFont="1" applyFill="1" applyBorder="1" applyAlignment="1">
      <alignment horizontal="left" vertical="top" wrapText="1"/>
    </xf>
    <xf numFmtId="49" fontId="10" fillId="0" borderId="3"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10" fillId="0" borderId="5" xfId="0" quotePrefix="1" applyNumberFormat="1" applyFont="1" applyFill="1" applyBorder="1" applyAlignment="1">
      <alignment horizontal="left" vertical="center" wrapText="1"/>
    </xf>
    <xf numFmtId="0" fontId="17" fillId="0" borderId="0" xfId="0" applyFont="1" applyFill="1" applyAlignment="1">
      <alignment vertical="center"/>
    </xf>
    <xf numFmtId="0" fontId="10" fillId="0" borderId="1" xfId="0" applyFont="1" applyFill="1" applyBorder="1" applyAlignment="1">
      <alignment horizontal="left" vertical="center" indent="2"/>
    </xf>
    <xf numFmtId="0" fontId="10" fillId="0" borderId="3" xfId="0" applyFont="1" applyFill="1" applyBorder="1" applyAlignment="1">
      <alignment horizontal="left" vertical="center" indent="2"/>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textRotation="90"/>
    </xf>
    <xf numFmtId="0" fontId="4" fillId="0" borderId="5" xfId="0" applyFont="1" applyFill="1" applyBorder="1" applyAlignment="1">
      <alignment horizontal="center" vertical="center" textRotation="90"/>
    </xf>
    <xf numFmtId="0" fontId="4" fillId="0" borderId="4" xfId="0" applyFont="1" applyFill="1" applyBorder="1" applyAlignment="1">
      <alignment horizontal="center" vertical="center" textRotation="90"/>
    </xf>
    <xf numFmtId="0" fontId="4" fillId="0" borderId="3" xfId="0" applyFont="1" applyFill="1" applyBorder="1" applyAlignment="1">
      <alignment horizontal="center" vertical="center" textRotation="90" wrapText="1"/>
    </xf>
    <xf numFmtId="0" fontId="4" fillId="0" borderId="5"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4" fillId="0" borderId="2" xfId="0" applyFont="1" applyFill="1" applyBorder="1" applyAlignment="1">
      <alignment horizontal="left" vertical="center" indent="2"/>
    </xf>
    <xf numFmtId="0" fontId="4" fillId="0" borderId="1" xfId="0" applyFont="1" applyFill="1" applyBorder="1" applyAlignment="1">
      <alignment horizontal="left" vertical="center" indent="2"/>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4" fillId="0" borderId="2" xfId="0" applyFont="1" applyFill="1" applyBorder="1" applyAlignment="1">
      <alignment horizontal="left" vertical="center" wrapText="1" indent="2"/>
    </xf>
    <xf numFmtId="0" fontId="4" fillId="0" borderId="1" xfId="0" applyFont="1" applyFill="1" applyBorder="1" applyAlignment="1">
      <alignment horizontal="left" vertical="center" wrapText="1" indent="2"/>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0" fillId="0" borderId="4" xfId="0" applyFont="1" applyFill="1" applyBorder="1" applyAlignment="1">
      <alignment horizontal="left" vertical="center"/>
    </xf>
    <xf numFmtId="0" fontId="6" fillId="0" borderId="2" xfId="0" applyFont="1" applyFill="1" applyBorder="1" applyAlignment="1">
      <alignment horizontal="left" vertical="center" indent="2"/>
    </xf>
    <xf numFmtId="0" fontId="6" fillId="0" borderId="1" xfId="0" applyFont="1" applyFill="1" applyBorder="1" applyAlignment="1">
      <alignment horizontal="left" vertical="center" indent="2"/>
    </xf>
    <xf numFmtId="0" fontId="10" fillId="0" borderId="5" xfId="0" applyFont="1" applyFill="1" applyBorder="1" applyAlignment="1">
      <alignment horizontal="left" vertical="center"/>
    </xf>
    <xf numFmtId="0" fontId="10" fillId="0" borderId="3" xfId="0" applyFont="1" applyFill="1" applyBorder="1" applyAlignment="1">
      <alignment horizontal="left" vertical="center"/>
    </xf>
    <xf numFmtId="0" fontId="16" fillId="0" borderId="3" xfId="0" applyFont="1" applyFill="1" applyBorder="1" applyAlignment="1">
      <alignment horizontal="left" vertical="center" wrapText="1"/>
    </xf>
    <xf numFmtId="0" fontId="10" fillId="0" borderId="3" xfId="0" quotePrefix="1" applyFont="1" applyFill="1" applyBorder="1" applyAlignment="1">
      <alignment horizontal="left" vertical="center" wrapText="1"/>
    </xf>
  </cellXfs>
  <cellStyles count="4">
    <cellStyle name="Dziesiętny" xfId="3" builtinId="3"/>
    <cellStyle name="Normalny" xfId="0" builtinId="0"/>
    <cellStyle name="Normalny 2" xfId="2" xr:uid="{00000000-0005-0000-0000-000002000000}"/>
    <cellStyle name="Normalny 3" xfId="1" xr:uid="{00000000-0005-0000-0000-000003000000}"/>
  </cellStyles>
  <dxfs count="0"/>
  <tableStyles count="0" defaultTableStyle="TableStyleMedium2" defaultPivotStyle="PivotStyleLight16"/>
  <colors>
    <mruColors>
      <color rgb="FFFFFF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200"/>
  <sheetViews>
    <sheetView showGridLines="0" tabSelected="1" zoomScale="80" zoomScaleNormal="80" zoomScaleSheetLayoutView="80" workbookViewId="0">
      <selection activeCell="H6" sqref="H6"/>
    </sheetView>
  </sheetViews>
  <sheetFormatPr defaultColWidth="9.140625" defaultRowHeight="14.25"/>
  <cols>
    <col min="1" max="1" width="16.7109375" style="10" customWidth="1"/>
    <col min="2" max="2" width="37.7109375" style="8" customWidth="1"/>
    <col min="3" max="3" width="4.42578125" style="9" customWidth="1"/>
    <col min="4" max="4" width="6.42578125" style="9" customWidth="1"/>
    <col min="5" max="5" width="9.140625" style="10"/>
    <col min="6" max="7" width="16.28515625" style="11" customWidth="1"/>
    <col min="8" max="8" width="16.140625" style="11" customWidth="1"/>
    <col min="9" max="9" width="7.140625" style="11" customWidth="1"/>
    <col min="10" max="10" width="50.85546875" style="8" customWidth="1"/>
    <col min="11" max="11" width="48.85546875" style="8" customWidth="1"/>
    <col min="12" max="16384" width="9.140625" style="8"/>
  </cols>
  <sheetData>
    <row r="1" spans="1:10" ht="15.75">
      <c r="A1" s="7" t="s">
        <v>0</v>
      </c>
    </row>
    <row r="2" spans="1:10" ht="15.75">
      <c r="A2" s="12"/>
    </row>
    <row r="3" spans="1:10" ht="24.95" customHeight="1">
      <c r="A3" s="71" t="s">
        <v>1</v>
      </c>
      <c r="B3" s="71" t="s">
        <v>2</v>
      </c>
      <c r="C3" s="74" t="s">
        <v>3</v>
      </c>
      <c r="D3" s="74" t="s">
        <v>4</v>
      </c>
      <c r="E3" s="77" t="s">
        <v>5</v>
      </c>
      <c r="F3" s="86" t="s">
        <v>6</v>
      </c>
      <c r="G3" s="87"/>
      <c r="H3" s="87"/>
      <c r="I3" s="88"/>
      <c r="J3" s="71" t="s">
        <v>10</v>
      </c>
    </row>
    <row r="4" spans="1:10" ht="24.95" customHeight="1">
      <c r="A4" s="72"/>
      <c r="B4" s="72"/>
      <c r="C4" s="75"/>
      <c r="D4" s="75"/>
      <c r="E4" s="78"/>
      <c r="F4" s="86" t="s">
        <v>7</v>
      </c>
      <c r="G4" s="88"/>
      <c r="H4" s="82" t="s">
        <v>8</v>
      </c>
      <c r="I4" s="82" t="s">
        <v>9</v>
      </c>
      <c r="J4" s="72"/>
    </row>
    <row r="5" spans="1:10" ht="24.95" customHeight="1">
      <c r="A5" s="73"/>
      <c r="B5" s="73"/>
      <c r="C5" s="76"/>
      <c r="D5" s="76"/>
      <c r="E5" s="79"/>
      <c r="F5" s="13" t="s">
        <v>11</v>
      </c>
      <c r="G5" s="13" t="s">
        <v>12</v>
      </c>
      <c r="H5" s="83"/>
      <c r="I5" s="83"/>
      <c r="J5" s="73"/>
    </row>
    <row r="6" spans="1:10">
      <c r="A6" s="14">
        <v>1</v>
      </c>
      <c r="B6" s="14">
        <v>2</v>
      </c>
      <c r="C6" s="14">
        <v>3</v>
      </c>
      <c r="D6" s="15">
        <v>4</v>
      </c>
      <c r="E6" s="15">
        <v>5</v>
      </c>
      <c r="F6" s="16">
        <v>6</v>
      </c>
      <c r="G6" s="16">
        <v>7</v>
      </c>
      <c r="H6" s="16">
        <v>8</v>
      </c>
      <c r="I6" s="16">
        <v>9</v>
      </c>
      <c r="J6" s="15">
        <v>10</v>
      </c>
    </row>
    <row r="7" spans="1:10" s="19" customFormat="1" ht="28.5" customHeight="1">
      <c r="A7" s="17"/>
      <c r="B7" s="89" t="s">
        <v>39</v>
      </c>
      <c r="C7" s="90"/>
      <c r="D7" s="90"/>
      <c r="E7" s="90"/>
      <c r="F7" s="6">
        <f>F36+F47+F104+F141+F498+F532+F797+F805+F985+F1079+F1139+F1171</f>
        <v>1551644138</v>
      </c>
      <c r="G7" s="6">
        <f>G36+G47+G104+G141+G498+G532+G797+G805+G985+G1079+G1139+G1171</f>
        <v>1395685543.74</v>
      </c>
      <c r="H7" s="6">
        <f>H36+H47+H104+H141+H498+H532+H797+H805+H985+H1079+H1139+H1171</f>
        <v>1300966059.2030003</v>
      </c>
      <c r="I7" s="6">
        <f t="shared" ref="I7:I34" si="0">H7/G7*100</f>
        <v>93.213407922591131</v>
      </c>
      <c r="J7" s="18"/>
    </row>
    <row r="8" spans="1:10" s="19" customFormat="1" ht="28.5" customHeight="1">
      <c r="A8" s="17"/>
      <c r="B8" s="80" t="s">
        <v>13</v>
      </c>
      <c r="C8" s="81"/>
      <c r="D8" s="81"/>
      <c r="E8" s="81"/>
      <c r="F8" s="6">
        <f>F7-F9-F10-F11-F12-F13-F14-F15-F16-F17-F18-F19-F20-F21-F22-F23-F24-F25-F30</f>
        <v>962555691</v>
      </c>
      <c r="G8" s="6">
        <f t="shared" ref="G8:H8" si="1">G7-G9-G10-G11-G12-G13-G14-G15-G16-G17-G18-G19-G20-G21-G22-G23-G24-G25-G30</f>
        <v>875122169</v>
      </c>
      <c r="H8" s="6">
        <f t="shared" si="1"/>
        <v>806211181.31300044</v>
      </c>
      <c r="I8" s="6">
        <f t="shared" si="0"/>
        <v>92.125557993149229</v>
      </c>
      <c r="J8" s="18"/>
    </row>
    <row r="9" spans="1:10" s="19" customFormat="1" ht="28.5" customHeight="1">
      <c r="A9" s="17"/>
      <c r="B9" s="80" t="s">
        <v>14</v>
      </c>
      <c r="C9" s="81"/>
      <c r="D9" s="81"/>
      <c r="E9" s="81"/>
      <c r="F9" s="6"/>
      <c r="G9" s="6">
        <f>G82+G92</f>
        <v>52746</v>
      </c>
      <c r="H9" s="6">
        <f>H82+H92</f>
        <v>52746</v>
      </c>
      <c r="I9" s="6">
        <f t="shared" si="0"/>
        <v>100</v>
      </c>
      <c r="J9" s="18"/>
    </row>
    <row r="10" spans="1:10" s="19" customFormat="1" ht="28.5" customHeight="1">
      <c r="A10" s="17"/>
      <c r="B10" s="84" t="s">
        <v>15</v>
      </c>
      <c r="C10" s="85"/>
      <c r="D10" s="85"/>
      <c r="E10" s="85"/>
      <c r="F10" s="6">
        <f>F54+F154+F163+F183+F190+F203+F286+F291+F328+F340+F433+F489+F658+F682+F812+F1098+F1145+F1152+F1164</f>
        <v>208890263</v>
      </c>
      <c r="G10" s="6">
        <f>G54+G154+G163+G183+G190+G203+G286+G291+G328+G340+G433+G489+G658+G682+G812+G1098+G1145+G1152+G1164</f>
        <v>177205563</v>
      </c>
      <c r="H10" s="6">
        <f>H54+H154+H163+H183+H190+H203+H286+H291+H328+H340+H433+H489+H658+H682+H812+H1098+H1145+H1152+H1164</f>
        <v>176883109.32999998</v>
      </c>
      <c r="I10" s="6">
        <f t="shared" si="0"/>
        <v>99.818034115554255</v>
      </c>
      <c r="J10" s="18"/>
    </row>
    <row r="11" spans="1:10" s="19" customFormat="1" ht="28.5" customHeight="1">
      <c r="A11" s="17"/>
      <c r="B11" s="84" t="s">
        <v>144</v>
      </c>
      <c r="C11" s="85"/>
      <c r="D11" s="85"/>
      <c r="E11" s="85"/>
      <c r="F11" s="6"/>
      <c r="G11" s="6">
        <f>G78</f>
        <v>206300</v>
      </c>
      <c r="H11" s="6"/>
      <c r="I11" s="6"/>
      <c r="J11" s="18"/>
    </row>
    <row r="12" spans="1:10" s="19" customFormat="1" ht="28.5" customHeight="1">
      <c r="A12" s="17"/>
      <c r="B12" s="80" t="s">
        <v>16</v>
      </c>
      <c r="C12" s="81"/>
      <c r="D12" s="81"/>
      <c r="E12" s="81"/>
      <c r="F12" s="6">
        <f>F53+F1097+F1163</f>
        <v>540157</v>
      </c>
      <c r="G12" s="6">
        <f>G53+G1097+G1163</f>
        <v>538031</v>
      </c>
      <c r="H12" s="6">
        <f>H53+H1097+H1163</f>
        <v>538013.74</v>
      </c>
      <c r="I12" s="6">
        <f t="shared" si="0"/>
        <v>99.996792006408555</v>
      </c>
      <c r="J12" s="18"/>
    </row>
    <row r="13" spans="1:10" s="19" customFormat="1" ht="28.5" customHeight="1">
      <c r="A13" s="17"/>
      <c r="B13" s="80" t="s">
        <v>17</v>
      </c>
      <c r="C13" s="81"/>
      <c r="D13" s="81"/>
      <c r="E13" s="81"/>
      <c r="F13" s="6"/>
      <c r="G13" s="6">
        <f t="shared" ref="G13" si="2">G77</f>
        <v>43700</v>
      </c>
      <c r="H13" s="6"/>
      <c r="I13" s="6"/>
      <c r="J13" s="18"/>
    </row>
    <row r="14" spans="1:10" s="19" customFormat="1" ht="28.5" customHeight="1">
      <c r="A14" s="17"/>
      <c r="B14" s="84" t="s">
        <v>29</v>
      </c>
      <c r="C14" s="85"/>
      <c r="D14" s="85"/>
      <c r="E14" s="85"/>
      <c r="F14" s="6">
        <f>F62+F620+F675+F1017+F1020+F1104</f>
        <v>68950000</v>
      </c>
      <c r="G14" s="6">
        <f>G62+G620+G675+G1017+G1020+G1104</f>
        <v>23450000</v>
      </c>
      <c r="H14" s="6">
        <f>H62+H620+H675+H1017+H1020+H1104</f>
        <v>18449999.469999999</v>
      </c>
      <c r="I14" s="6">
        <f t="shared" si="0"/>
        <v>78.678036119402989</v>
      </c>
      <c r="J14" s="18"/>
    </row>
    <row r="15" spans="1:10" s="19" customFormat="1" ht="28.5" customHeight="1">
      <c r="A15" s="17"/>
      <c r="B15" s="84" t="s">
        <v>18</v>
      </c>
      <c r="C15" s="85"/>
      <c r="D15" s="85"/>
      <c r="E15" s="85"/>
      <c r="F15" s="6"/>
      <c r="G15" s="6">
        <f t="shared" ref="G15:H15" si="3">G197</f>
        <v>127141</v>
      </c>
      <c r="H15" s="6">
        <f t="shared" si="3"/>
        <v>127141</v>
      </c>
      <c r="I15" s="6">
        <f t="shared" si="0"/>
        <v>100</v>
      </c>
      <c r="J15" s="18"/>
    </row>
    <row r="16" spans="1:10" s="19" customFormat="1" ht="28.5" customHeight="1">
      <c r="A16" s="17"/>
      <c r="B16" s="80" t="s">
        <v>30</v>
      </c>
      <c r="C16" s="81"/>
      <c r="D16" s="81"/>
      <c r="E16" s="81"/>
      <c r="F16" s="6"/>
      <c r="G16" s="6">
        <f>G361</f>
        <v>5000000</v>
      </c>
      <c r="H16" s="6">
        <f>H361</f>
        <v>3320997.83</v>
      </c>
      <c r="I16" s="6">
        <f t="shared" si="0"/>
        <v>66.419956599999992</v>
      </c>
      <c r="J16" s="18"/>
    </row>
    <row r="17" spans="1:10" s="19" customFormat="1" ht="28.5" customHeight="1">
      <c r="A17" s="17"/>
      <c r="B17" s="80" t="s">
        <v>19</v>
      </c>
      <c r="C17" s="81"/>
      <c r="D17" s="81"/>
      <c r="E17" s="81"/>
      <c r="F17" s="6"/>
      <c r="G17" s="6">
        <f>G809+G815+G827+G832+G834+G836+G839+G842+G845+G867+G908+G959+G973+G990+G993+G995</f>
        <v>1609100</v>
      </c>
      <c r="H17" s="6">
        <f>H809+H815+H827+H832+H834+H836+H839+H842+H845+H867+H908+H959+H973+H990+H993+H995</f>
        <v>993546.49000000011</v>
      </c>
      <c r="I17" s="6">
        <f t="shared" si="0"/>
        <v>61.745478217637192</v>
      </c>
      <c r="J17" s="18"/>
    </row>
    <row r="18" spans="1:10" s="19" customFormat="1" ht="28.5" customHeight="1">
      <c r="A18" s="17"/>
      <c r="B18" s="80" t="s">
        <v>20</v>
      </c>
      <c r="C18" s="81"/>
      <c r="D18" s="81"/>
      <c r="E18" s="81"/>
      <c r="F18" s="6">
        <f>F153+F160+F285+F374+F432</f>
        <v>27820000</v>
      </c>
      <c r="G18" s="6">
        <f>G153+G160+G285+G374+G432</f>
        <v>27552107</v>
      </c>
      <c r="H18" s="6">
        <f>H153+H160+H285+H374+H432</f>
        <v>25859745.450000003</v>
      </c>
      <c r="I18" s="6">
        <f t="shared" si="0"/>
        <v>93.857596625913231</v>
      </c>
      <c r="J18" s="18"/>
    </row>
    <row r="19" spans="1:10" s="19" customFormat="1" ht="28.5" customHeight="1">
      <c r="A19" s="17"/>
      <c r="B19" s="80" t="s">
        <v>21</v>
      </c>
      <c r="C19" s="81"/>
      <c r="D19" s="81"/>
      <c r="E19" s="81"/>
      <c r="F19" s="6"/>
      <c r="G19" s="6">
        <f t="shared" ref="G19:H19" si="4">G777</f>
        <v>55000</v>
      </c>
      <c r="H19" s="6">
        <f t="shared" si="4"/>
        <v>54981</v>
      </c>
      <c r="I19" s="6">
        <f t="shared" si="0"/>
        <v>99.965454545454548</v>
      </c>
      <c r="J19" s="18"/>
    </row>
    <row r="20" spans="1:10" s="19" customFormat="1" ht="28.5" customHeight="1">
      <c r="A20" s="17"/>
      <c r="B20" s="80" t="s">
        <v>22</v>
      </c>
      <c r="C20" s="81"/>
      <c r="D20" s="81"/>
      <c r="E20" s="81"/>
      <c r="F20" s="6">
        <f>F264</f>
        <v>5087960</v>
      </c>
      <c r="G20" s="6">
        <f t="shared" ref="G20:H20" si="5">G264</f>
        <v>5087960</v>
      </c>
      <c r="H20" s="6">
        <f t="shared" si="5"/>
        <v>4144655.42</v>
      </c>
      <c r="I20" s="6">
        <f t="shared" si="0"/>
        <v>81.460062972193185</v>
      </c>
      <c r="J20" s="18"/>
    </row>
    <row r="21" spans="1:10" s="19" customFormat="1" ht="28.5" customHeight="1">
      <c r="A21" s="17"/>
      <c r="B21" s="80" t="s">
        <v>23</v>
      </c>
      <c r="C21" s="81"/>
      <c r="D21" s="81"/>
      <c r="E21" s="81"/>
      <c r="F21" s="6">
        <f>F61+F299+F394+F1063+F1135</f>
        <v>5959870</v>
      </c>
      <c r="G21" s="6">
        <f>G61+G299+G394+G1063+G1135</f>
        <v>25822737.740000002</v>
      </c>
      <c r="H21" s="6">
        <f>H61+H299+H394+H1063+H1135</f>
        <v>21988498.789999999</v>
      </c>
      <c r="I21" s="6">
        <f t="shared" si="0"/>
        <v>85.151694647540495</v>
      </c>
      <c r="J21" s="18"/>
    </row>
    <row r="22" spans="1:10" s="19" customFormat="1" ht="28.5" customHeight="1">
      <c r="A22" s="17"/>
      <c r="B22" s="80" t="s">
        <v>24</v>
      </c>
      <c r="C22" s="81"/>
      <c r="D22" s="81"/>
      <c r="E22" s="81"/>
      <c r="F22" s="6">
        <f>F162+F202+F218+F303+F314+F334+F356+F366+F413+F416+F1003+F1014+F1026</f>
        <v>228095000</v>
      </c>
      <c r="G22" s="6">
        <f>G162+G202+G218+G303+G314+G334+G356+G366+G413+G416+G1003+G1014+G1026</f>
        <v>215195000</v>
      </c>
      <c r="H22" s="6">
        <f>H162+H202+H218+H303+H314+H334+H356+H366+H413+H416+H1003+H1014+H1026</f>
        <v>214940037.41</v>
      </c>
      <c r="I22" s="6">
        <f t="shared" si="0"/>
        <v>99.881520207253885</v>
      </c>
      <c r="J22" s="18"/>
    </row>
    <row r="23" spans="1:10" s="19" customFormat="1" ht="28.5" customHeight="1">
      <c r="A23" s="17"/>
      <c r="B23" s="80" t="s">
        <v>25</v>
      </c>
      <c r="C23" s="81"/>
      <c r="D23" s="81"/>
      <c r="E23" s="81"/>
      <c r="F23" s="6">
        <f>F506+F1087+F1091+F1096</f>
        <v>782811</v>
      </c>
      <c r="G23" s="6">
        <f>G506+G1087+G1091+G1096</f>
        <v>2834882</v>
      </c>
      <c r="H23" s="6">
        <f>H506+H1087+H1091+H1096</f>
        <v>2822585.01</v>
      </c>
      <c r="I23" s="6">
        <f t="shared" si="0"/>
        <v>99.566225684173091</v>
      </c>
      <c r="J23" s="18"/>
    </row>
    <row r="24" spans="1:10" s="19" customFormat="1" ht="28.5" customHeight="1">
      <c r="A24" s="17"/>
      <c r="B24" s="80" t="s">
        <v>26</v>
      </c>
      <c r="C24" s="81"/>
      <c r="D24" s="81"/>
      <c r="E24" s="81"/>
      <c r="F24" s="6">
        <f>F552</f>
        <v>16847987</v>
      </c>
      <c r="G24" s="6">
        <f t="shared" ref="G24:H24" si="6">G552</f>
        <v>10286810</v>
      </c>
      <c r="H24" s="6">
        <f t="shared" si="6"/>
        <v>818763.15</v>
      </c>
      <c r="I24" s="6">
        <f t="shared" si="0"/>
        <v>7.9593493998625418</v>
      </c>
      <c r="J24" s="18"/>
    </row>
    <row r="25" spans="1:10" s="19" customFormat="1" ht="28.5" customHeight="1">
      <c r="A25" s="17"/>
      <c r="B25" s="80" t="s">
        <v>27</v>
      </c>
      <c r="C25" s="81"/>
      <c r="D25" s="81"/>
      <c r="E25" s="81"/>
      <c r="F25" s="6">
        <f>F26+F27+F28+F29</f>
        <v>6111000</v>
      </c>
      <c r="G25" s="6">
        <f t="shared" ref="G25:H25" si="7">G26+G27+G28+G29</f>
        <v>6137982</v>
      </c>
      <c r="H25" s="6">
        <f t="shared" si="7"/>
        <v>5770217.5800000001</v>
      </c>
      <c r="I25" s="6">
        <f t="shared" si="0"/>
        <v>94.008382233769993</v>
      </c>
      <c r="J25" s="18"/>
    </row>
    <row r="26" spans="1:10" s="23" customFormat="1" ht="24.95" hidden="1" customHeight="1">
      <c r="A26" s="20"/>
      <c r="B26" s="92" t="s">
        <v>31</v>
      </c>
      <c r="C26" s="93"/>
      <c r="D26" s="93"/>
      <c r="E26" s="93"/>
      <c r="F26" s="21">
        <f>F624</f>
        <v>100000</v>
      </c>
      <c r="G26" s="21">
        <f t="shared" ref="G26:H26" si="8">G624</f>
        <v>48000</v>
      </c>
      <c r="H26" s="21">
        <f t="shared" si="8"/>
        <v>48000</v>
      </c>
      <c r="I26" s="21">
        <f t="shared" si="0"/>
        <v>100</v>
      </c>
      <c r="J26" s="22"/>
    </row>
    <row r="27" spans="1:10" s="23" customFormat="1" ht="24.95" hidden="1" customHeight="1">
      <c r="A27" s="20"/>
      <c r="B27" s="92" t="s">
        <v>32</v>
      </c>
      <c r="C27" s="93"/>
      <c r="D27" s="93"/>
      <c r="E27" s="93"/>
      <c r="F27" s="21">
        <f>F668+F670+F672</f>
        <v>1200000</v>
      </c>
      <c r="G27" s="21">
        <f t="shared" ref="G27:H27" si="9">G668+G670+G672</f>
        <v>1440418</v>
      </c>
      <c r="H27" s="21">
        <f t="shared" si="9"/>
        <v>1366414.23</v>
      </c>
      <c r="I27" s="21">
        <f t="shared" si="0"/>
        <v>94.862340653893511</v>
      </c>
      <c r="J27" s="22"/>
    </row>
    <row r="28" spans="1:10" s="23" customFormat="1" ht="24.95" hidden="1" customHeight="1">
      <c r="A28" s="20"/>
      <c r="B28" s="92" t="s">
        <v>33</v>
      </c>
      <c r="C28" s="93"/>
      <c r="D28" s="93"/>
      <c r="E28" s="93"/>
      <c r="F28" s="21">
        <f>F223+F557+F573+F1197</f>
        <v>1670000</v>
      </c>
      <c r="G28" s="21">
        <f>G223+G557+G573+G1197</f>
        <v>1880500</v>
      </c>
      <c r="H28" s="21">
        <f>H223+H557+H573+H1197</f>
        <v>1782462.27</v>
      </c>
      <c r="I28" s="21">
        <f t="shared" si="0"/>
        <v>94.786613666578035</v>
      </c>
      <c r="J28" s="22"/>
    </row>
    <row r="29" spans="1:10" s="23" customFormat="1" ht="24.95" hidden="1" customHeight="1">
      <c r="A29" s="20"/>
      <c r="B29" s="92" t="s">
        <v>34</v>
      </c>
      <c r="C29" s="93"/>
      <c r="D29" s="93"/>
      <c r="E29" s="93"/>
      <c r="F29" s="21">
        <f>F115+F451+F453+F691+F694+F696+F698+F1067</f>
        <v>3141000</v>
      </c>
      <c r="G29" s="21">
        <f>G115+G451+G453+G691+G694+G696+G698+G1067</f>
        <v>2769064</v>
      </c>
      <c r="H29" s="21">
        <f>H115+H451+H453+H691+H694+H696+H698+H1067</f>
        <v>2573341.08</v>
      </c>
      <c r="I29" s="21">
        <f t="shared" si="0"/>
        <v>92.931802226311859</v>
      </c>
      <c r="J29" s="22"/>
    </row>
    <row r="30" spans="1:10" s="19" customFormat="1" ht="28.5" customHeight="1">
      <c r="A30" s="17"/>
      <c r="B30" s="80" t="s">
        <v>28</v>
      </c>
      <c r="C30" s="81"/>
      <c r="D30" s="81"/>
      <c r="E30" s="81"/>
      <c r="F30" s="6">
        <f>F31+F32+F33+F34</f>
        <v>20003399</v>
      </c>
      <c r="G30" s="6">
        <f t="shared" ref="G30:H30" si="10">G31+G32+G33+G34</f>
        <v>19358315</v>
      </c>
      <c r="H30" s="6">
        <f t="shared" si="10"/>
        <v>17989840.219999999</v>
      </c>
      <c r="I30" s="6">
        <f t="shared" si="0"/>
        <v>92.930816654238754</v>
      </c>
      <c r="J30" s="18"/>
    </row>
    <row r="31" spans="1:10" s="23" customFormat="1" ht="24.95" hidden="1" customHeight="1">
      <c r="A31" s="20"/>
      <c r="B31" s="92" t="s">
        <v>35</v>
      </c>
      <c r="C31" s="93"/>
      <c r="D31" s="93"/>
      <c r="E31" s="93"/>
      <c r="F31" s="21">
        <f>F406+F408+F410</f>
        <v>265000</v>
      </c>
      <c r="G31" s="21">
        <f t="shared" ref="G31:H31" si="11">G406+G408+G410</f>
        <v>309500</v>
      </c>
      <c r="H31" s="21">
        <f t="shared" si="11"/>
        <v>270894.64</v>
      </c>
      <c r="I31" s="21">
        <f t="shared" si="0"/>
        <v>87.526539579967704</v>
      </c>
      <c r="J31" s="22"/>
    </row>
    <row r="32" spans="1:10" s="23" customFormat="1" ht="24.95" hidden="1" customHeight="1">
      <c r="A32" s="20"/>
      <c r="B32" s="92" t="s">
        <v>36</v>
      </c>
      <c r="C32" s="93"/>
      <c r="D32" s="93"/>
      <c r="E32" s="93"/>
      <c r="F32" s="21">
        <f>F252+F254+F256+F514+F516+F604</f>
        <v>960000</v>
      </c>
      <c r="G32" s="21">
        <f>G252+G254+G256+G514+G516+G604</f>
        <v>968500</v>
      </c>
      <c r="H32" s="21">
        <f>H252+H254+H256+H514+H516+H604</f>
        <v>835015.01</v>
      </c>
      <c r="I32" s="21">
        <f t="shared" si="0"/>
        <v>86.217347444501812</v>
      </c>
      <c r="J32" s="22"/>
    </row>
    <row r="33" spans="1:12" s="23" customFormat="1" ht="24.95" hidden="1" customHeight="1">
      <c r="A33" s="20"/>
      <c r="B33" s="92" t="s">
        <v>37</v>
      </c>
      <c r="C33" s="93"/>
      <c r="D33" s="93"/>
      <c r="E33" s="93"/>
      <c r="F33" s="21">
        <f>F229+F232+F235+F237+F242+F244+F246+F518+F520+F522+F524+F526+F529+F559+F579+F591+F607+F626+F628+F631+F633+F635+F637+F639+F641+F643+F645+F647+F649+F651+F653+F655+F660</f>
        <v>9239806</v>
      </c>
      <c r="G33" s="21">
        <f>G229+G232+G235+G237+G242+G244+G246+G518+G520+G522+G524+G526+G529+G559+G579+G591+G607+G626+G628+G631+G633+G635+G637+G639+G641+G643+G645+G647+G649+G651+G653+G655+G660</f>
        <v>9944877</v>
      </c>
      <c r="H33" s="21">
        <f>H229+H232+H235+H237+H242+H244+H246+H518+H520+H522+H524+H526+H529+H559+H579+H591+H607+H626+H628+H631+H633+H635+H637+H639+H641+H643+H645+H647+H649+H651+H653+H655+H660</f>
        <v>8991356.3699999992</v>
      </c>
      <c r="I33" s="21">
        <f t="shared" si="0"/>
        <v>90.411941444826311</v>
      </c>
      <c r="J33" s="22"/>
    </row>
    <row r="34" spans="1:12" s="23" customFormat="1" ht="24.95" hidden="1" customHeight="1">
      <c r="A34" s="20"/>
      <c r="B34" s="92" t="s">
        <v>38</v>
      </c>
      <c r="C34" s="93"/>
      <c r="D34" s="93"/>
      <c r="E34" s="93"/>
      <c r="F34" s="21">
        <f>F117+F119+F121+F123+F125+F127+F129+F455+F458+F460+F462+F464+F466+F468+F470+F472+F474+F476+F531+F700+F702+F704+F706+F708+F710+F712+F714+F716+F718+F720+F722+F724+F726+F728+F730+F732+F734+F736+F738+F740+F742+F744+F746+F748+F750+F752+F754+F756+F758+F760+F762+F764+F766+F768+F770+F772+F774+F793+F914+F916+F918+F967+F1069+F1072+F1074+F1076+F1113</f>
        <v>9538593</v>
      </c>
      <c r="G34" s="21">
        <f>G117+G119+G121+G123+G125+G127+G129+G455+G458+G460+G462+G464+G466+G468+G470+G472+G474+G476+G531+G700+G702+G704+G706+G708+G710+G712+G714+G716+G718+G720+G722+G724+G726+G728+G730+G732+G734+G736+G738+G740+G742+G744+G746+G748+G750+G752+G754+G756+G758+G760+G762+G764+G766+G768+G770+G772+G774+G793+G914+G916+G918+G967+G1069+G1072+G1074+G1076+G1113</f>
        <v>8135438</v>
      </c>
      <c r="H34" s="21">
        <f>H117+H119+H121+H123+H125+H127+H129+H455+H458+H460+H462+H464+H466+H468+H470+H472+H474+H476+H531+H700+H702+H704+H706+H708+H710+H712+H714+H716+H718+H720+H722+H724+H726+H728+H730+H732+H734+H736+H738+H740+H742+H744+H746+H748+H750+H752+H754+H756+H758+H760+H762+H764+H766+H768+H770+H772+H774+H793+H914+H916+H918+H967+H1069+H1072+H1074+H1076+H1113</f>
        <v>7892574.1999999983</v>
      </c>
      <c r="I34" s="21">
        <f t="shared" si="0"/>
        <v>97.014742168768279</v>
      </c>
      <c r="J34" s="22"/>
    </row>
    <row r="35" spans="1:12" s="19" customFormat="1" ht="8.25" customHeight="1">
      <c r="A35" s="17"/>
      <c r="B35" s="24"/>
      <c r="C35" s="25"/>
      <c r="D35" s="25"/>
      <c r="E35" s="25"/>
      <c r="F35" s="26"/>
      <c r="G35" s="26"/>
      <c r="H35" s="26"/>
      <c r="I35" s="26"/>
      <c r="J35" s="27"/>
    </row>
    <row r="36" spans="1:12" s="1" customFormat="1" ht="28.5" customHeight="1">
      <c r="A36" s="35"/>
      <c r="B36" s="36" t="s">
        <v>40</v>
      </c>
      <c r="C36" s="35"/>
      <c r="D36" s="35"/>
      <c r="E36" s="35"/>
      <c r="F36" s="37">
        <f>F37</f>
        <v>3268998</v>
      </c>
      <c r="G36" s="37">
        <f>G37</f>
        <v>4540197</v>
      </c>
      <c r="H36" s="37">
        <f>H37</f>
        <v>4379611.12</v>
      </c>
      <c r="I36" s="37">
        <f>H36/G36*100</f>
        <v>96.463019556199882</v>
      </c>
      <c r="J36" s="3"/>
      <c r="K36" s="38"/>
      <c r="L36" s="38"/>
    </row>
    <row r="37" spans="1:12" s="1" customFormat="1" ht="28.5" customHeight="1">
      <c r="A37" s="35"/>
      <c r="B37" s="39" t="s">
        <v>41</v>
      </c>
      <c r="C37" s="35"/>
      <c r="D37" s="35"/>
      <c r="E37" s="35"/>
      <c r="F37" s="37">
        <f>F38+F39+F40+F42+F44+F45+F46</f>
        <v>3268998</v>
      </c>
      <c r="G37" s="37">
        <f>G38+G39+G40+G42+G44+G45+G46</f>
        <v>4540197</v>
      </c>
      <c r="H37" s="37">
        <f>H38+H39+H40+H42+H44+H45+H46</f>
        <v>4379611.12</v>
      </c>
      <c r="I37" s="37">
        <f>H37/G37*100</f>
        <v>96.463019556199882</v>
      </c>
      <c r="J37" s="3"/>
      <c r="K37" s="38"/>
      <c r="L37" s="38"/>
    </row>
    <row r="38" spans="1:12" s="1" customFormat="1" ht="296.25" customHeight="1">
      <c r="A38" s="35" t="s">
        <v>42</v>
      </c>
      <c r="B38" s="29" t="s">
        <v>43</v>
      </c>
      <c r="C38" s="35">
        <v>851</v>
      </c>
      <c r="D38" s="35">
        <v>85111</v>
      </c>
      <c r="E38" s="35" t="s">
        <v>44</v>
      </c>
      <c r="F38" s="40">
        <v>1850000</v>
      </c>
      <c r="G38" s="40">
        <v>1850000</v>
      </c>
      <c r="H38" s="40">
        <v>1689414.72</v>
      </c>
      <c r="I38" s="40">
        <f t="shared" ref="I38:I46" si="12">H38/G38*100</f>
        <v>91.319714594594586</v>
      </c>
      <c r="J38" s="2" t="s">
        <v>2186</v>
      </c>
      <c r="K38" s="38"/>
      <c r="L38" s="38"/>
    </row>
    <row r="39" spans="1:12" s="1" customFormat="1" ht="76.5">
      <c r="A39" s="35" t="s">
        <v>78</v>
      </c>
      <c r="B39" s="29" t="s">
        <v>79</v>
      </c>
      <c r="C39" s="35">
        <v>851</v>
      </c>
      <c r="D39" s="35">
        <v>85111</v>
      </c>
      <c r="E39" s="35" t="s">
        <v>44</v>
      </c>
      <c r="F39" s="40"/>
      <c r="G39" s="40">
        <v>73800</v>
      </c>
      <c r="H39" s="40">
        <v>73800</v>
      </c>
      <c r="I39" s="40">
        <f t="shared" si="12"/>
        <v>100</v>
      </c>
      <c r="J39" s="2" t="s">
        <v>2173</v>
      </c>
      <c r="K39" s="38"/>
      <c r="L39" s="38"/>
    </row>
    <row r="40" spans="1:12" s="1" customFormat="1" ht="57.75" customHeight="1">
      <c r="A40" s="41" t="s">
        <v>80</v>
      </c>
      <c r="B40" s="42" t="s">
        <v>89</v>
      </c>
      <c r="C40" s="41"/>
      <c r="D40" s="41"/>
      <c r="E40" s="41"/>
      <c r="F40" s="43">
        <f>F41</f>
        <v>125405</v>
      </c>
      <c r="G40" s="43">
        <f>G41</f>
        <v>102804</v>
      </c>
      <c r="H40" s="43">
        <f>H41</f>
        <v>102803.4</v>
      </c>
      <c r="I40" s="43">
        <f t="shared" si="12"/>
        <v>99.999416365121974</v>
      </c>
      <c r="J40" s="68" t="s">
        <v>1659</v>
      </c>
      <c r="K40" s="38"/>
      <c r="L40" s="38"/>
    </row>
    <row r="41" spans="1:12" s="1" customFormat="1" ht="28.5" customHeight="1">
      <c r="A41" s="44"/>
      <c r="B41" s="45" t="s">
        <v>13</v>
      </c>
      <c r="C41" s="44">
        <v>851</v>
      </c>
      <c r="D41" s="44">
        <v>85111</v>
      </c>
      <c r="E41" s="44" t="s">
        <v>44</v>
      </c>
      <c r="F41" s="46">
        <v>125405</v>
      </c>
      <c r="G41" s="46">
        <v>102804</v>
      </c>
      <c r="H41" s="46">
        <v>102803.4</v>
      </c>
      <c r="I41" s="46">
        <f t="shared" si="12"/>
        <v>99.999416365121974</v>
      </c>
      <c r="J41" s="91"/>
      <c r="K41" s="38"/>
      <c r="L41" s="38"/>
    </row>
    <row r="42" spans="1:12" s="1" customFormat="1" ht="59.25" customHeight="1">
      <c r="A42" s="41" t="s">
        <v>81</v>
      </c>
      <c r="B42" s="42" t="s">
        <v>82</v>
      </c>
      <c r="C42" s="41"/>
      <c r="D42" s="41"/>
      <c r="E42" s="41"/>
      <c r="F42" s="43">
        <f>F43</f>
        <v>148593</v>
      </c>
      <c r="G42" s="43">
        <f>G43</f>
        <v>148593</v>
      </c>
      <c r="H42" s="43">
        <f>H43</f>
        <v>148593</v>
      </c>
      <c r="I42" s="43">
        <f t="shared" si="12"/>
        <v>100</v>
      </c>
      <c r="J42" s="68" t="s">
        <v>1660</v>
      </c>
      <c r="K42" s="38"/>
      <c r="L42" s="38"/>
    </row>
    <row r="43" spans="1:12" s="1" customFormat="1" ht="60" customHeight="1">
      <c r="A43" s="44"/>
      <c r="B43" s="45" t="s">
        <v>13</v>
      </c>
      <c r="C43" s="44">
        <v>851</v>
      </c>
      <c r="D43" s="44">
        <v>85111</v>
      </c>
      <c r="E43" s="44" t="s">
        <v>44</v>
      </c>
      <c r="F43" s="46">
        <v>148593</v>
      </c>
      <c r="G43" s="46">
        <v>148593</v>
      </c>
      <c r="H43" s="46">
        <v>148593</v>
      </c>
      <c r="I43" s="46">
        <f t="shared" si="12"/>
        <v>100</v>
      </c>
      <c r="J43" s="91"/>
      <c r="K43" s="38"/>
      <c r="L43" s="38"/>
    </row>
    <row r="44" spans="1:12" s="1" customFormat="1" ht="27.75" customHeight="1">
      <c r="A44" s="35" t="s">
        <v>83</v>
      </c>
      <c r="B44" s="29" t="s">
        <v>84</v>
      </c>
      <c r="C44" s="35">
        <v>851</v>
      </c>
      <c r="D44" s="35">
        <v>85117</v>
      </c>
      <c r="E44" s="35" t="s">
        <v>44</v>
      </c>
      <c r="F44" s="40">
        <v>300000</v>
      </c>
      <c r="G44" s="40">
        <v>300000</v>
      </c>
      <c r="H44" s="40">
        <v>300000</v>
      </c>
      <c r="I44" s="40">
        <f t="shared" si="12"/>
        <v>100</v>
      </c>
      <c r="J44" s="2" t="s">
        <v>1661</v>
      </c>
      <c r="K44" s="38"/>
      <c r="L44" s="38"/>
    </row>
    <row r="45" spans="1:12" s="1" customFormat="1" ht="44.25" customHeight="1">
      <c r="A45" s="35" t="s">
        <v>85</v>
      </c>
      <c r="B45" s="29" t="s">
        <v>86</v>
      </c>
      <c r="C45" s="35">
        <v>851</v>
      </c>
      <c r="D45" s="35">
        <v>85111</v>
      </c>
      <c r="E45" s="35" t="s">
        <v>44</v>
      </c>
      <c r="F45" s="40">
        <v>765000</v>
      </c>
      <c r="G45" s="40">
        <v>1095000</v>
      </c>
      <c r="H45" s="40">
        <v>1095000</v>
      </c>
      <c r="I45" s="40">
        <f t="shared" si="12"/>
        <v>100</v>
      </c>
      <c r="J45" s="2" t="s">
        <v>1662</v>
      </c>
      <c r="K45" s="38"/>
      <c r="L45" s="38"/>
    </row>
    <row r="46" spans="1:12" s="1" customFormat="1" ht="182.25" customHeight="1">
      <c r="A46" s="35" t="s">
        <v>87</v>
      </c>
      <c r="B46" s="29" t="s">
        <v>88</v>
      </c>
      <c r="C46" s="35">
        <v>851</v>
      </c>
      <c r="D46" s="35">
        <v>85111</v>
      </c>
      <c r="E46" s="35" t="s">
        <v>44</v>
      </c>
      <c r="F46" s="40">
        <v>80000</v>
      </c>
      <c r="G46" s="40">
        <v>970000</v>
      </c>
      <c r="H46" s="40">
        <v>970000</v>
      </c>
      <c r="I46" s="40">
        <f t="shared" si="12"/>
        <v>100</v>
      </c>
      <c r="J46" s="2" t="s">
        <v>2174</v>
      </c>
      <c r="K46" s="38"/>
      <c r="L46" s="38"/>
    </row>
    <row r="47" spans="1:12" s="1" customFormat="1" ht="28.5" customHeight="1">
      <c r="A47" s="35"/>
      <c r="B47" s="39" t="s">
        <v>45</v>
      </c>
      <c r="C47" s="35"/>
      <c r="D47" s="35"/>
      <c r="E47" s="35"/>
      <c r="F47" s="37">
        <f>F48+F69+F95</f>
        <v>37834335</v>
      </c>
      <c r="G47" s="37">
        <f>G48+G69+G95</f>
        <v>38291303</v>
      </c>
      <c r="H47" s="37">
        <f>H48+H69+H95</f>
        <v>37316970.469999999</v>
      </c>
      <c r="I47" s="37">
        <f>H47/G47*100</f>
        <v>97.455473035221601</v>
      </c>
      <c r="J47" s="3"/>
      <c r="K47" s="38"/>
      <c r="L47" s="38"/>
    </row>
    <row r="48" spans="1:12" s="1" customFormat="1" ht="28.5" customHeight="1">
      <c r="A48" s="35"/>
      <c r="B48" s="39" t="s">
        <v>46</v>
      </c>
      <c r="C48" s="35"/>
      <c r="D48" s="35"/>
      <c r="E48" s="35"/>
      <c r="F48" s="37">
        <f>F49+F50+F51+F55+F56+F57+F58+F59+F63+F64+F65+F66+F67+F68</f>
        <v>28774295</v>
      </c>
      <c r="G48" s="37">
        <f>G49+G50+G51+G55+G56+G57+G58+G59+G63+G64+G65+G66+G67+G68</f>
        <v>28928195</v>
      </c>
      <c r="H48" s="37">
        <f>H49+H50+H51+H55+H56+H57+H58+H59+H63+H64+H65+H66+H67+H68</f>
        <v>28923582.489999998</v>
      </c>
      <c r="I48" s="37">
        <f>H48/G48*100</f>
        <v>99.984055313509884</v>
      </c>
      <c r="J48" s="3"/>
      <c r="K48" s="38"/>
      <c r="L48" s="38"/>
    </row>
    <row r="49" spans="1:12" s="1" customFormat="1" ht="40.5" customHeight="1">
      <c r="A49" s="35" t="s">
        <v>90</v>
      </c>
      <c r="B49" s="29" t="s">
        <v>91</v>
      </c>
      <c r="C49" s="35">
        <v>852</v>
      </c>
      <c r="D49" s="35">
        <v>85202</v>
      </c>
      <c r="E49" s="35" t="s">
        <v>92</v>
      </c>
      <c r="F49" s="40"/>
      <c r="G49" s="40">
        <v>83008</v>
      </c>
      <c r="H49" s="40">
        <v>83008</v>
      </c>
      <c r="I49" s="40">
        <f t="shared" ref="I49:I68" si="13">H49/G49*100</f>
        <v>100</v>
      </c>
      <c r="J49" s="2" t="s">
        <v>2175</v>
      </c>
      <c r="K49" s="38"/>
      <c r="L49" s="38"/>
    </row>
    <row r="50" spans="1:12" s="1" customFormat="1" ht="54" customHeight="1">
      <c r="A50" s="35" t="s">
        <v>93</v>
      </c>
      <c r="B50" s="29" t="s">
        <v>94</v>
      </c>
      <c r="C50" s="35">
        <v>852</v>
      </c>
      <c r="D50" s="35">
        <v>85219</v>
      </c>
      <c r="E50" s="35" t="s">
        <v>95</v>
      </c>
      <c r="F50" s="40">
        <v>1937935</v>
      </c>
      <c r="G50" s="40">
        <v>1544951</v>
      </c>
      <c r="H50" s="40">
        <v>1544950.87</v>
      </c>
      <c r="I50" s="40">
        <f t="shared" si="13"/>
        <v>99.999991585493646</v>
      </c>
      <c r="J50" s="2" t="s">
        <v>2176</v>
      </c>
      <c r="K50" s="38"/>
      <c r="L50" s="38"/>
    </row>
    <row r="51" spans="1:12" s="1" customFormat="1" ht="28.5" customHeight="1">
      <c r="A51" s="41" t="s">
        <v>96</v>
      </c>
      <c r="B51" s="42" t="s">
        <v>97</v>
      </c>
      <c r="C51" s="41"/>
      <c r="D51" s="41"/>
      <c r="E51" s="41"/>
      <c r="F51" s="43">
        <f>F52+F53+F54</f>
        <v>234000</v>
      </c>
      <c r="G51" s="43">
        <f>G52+G53+G54</f>
        <v>234000</v>
      </c>
      <c r="H51" s="43">
        <f>H52+H53+H54</f>
        <v>233899.83</v>
      </c>
      <c r="I51" s="43">
        <f t="shared" si="13"/>
        <v>99.957192307692296</v>
      </c>
      <c r="J51" s="68" t="s">
        <v>2345</v>
      </c>
      <c r="K51" s="38"/>
      <c r="L51" s="38"/>
    </row>
    <row r="52" spans="1:12" s="1" customFormat="1" ht="28.5" customHeight="1">
      <c r="A52" s="47"/>
      <c r="B52" s="48" t="s">
        <v>13</v>
      </c>
      <c r="C52" s="47">
        <v>853</v>
      </c>
      <c r="D52" s="47">
        <v>85395</v>
      </c>
      <c r="E52" s="47" t="s">
        <v>44</v>
      </c>
      <c r="F52" s="49">
        <v>50000</v>
      </c>
      <c r="G52" s="49">
        <v>50000</v>
      </c>
      <c r="H52" s="49">
        <v>50000</v>
      </c>
      <c r="I52" s="49">
        <f t="shared" si="13"/>
        <v>100</v>
      </c>
      <c r="J52" s="94"/>
      <c r="K52" s="38"/>
      <c r="L52" s="38"/>
    </row>
    <row r="53" spans="1:12" s="1" customFormat="1" ht="28.5" customHeight="1">
      <c r="A53" s="47"/>
      <c r="B53" s="48" t="s">
        <v>16</v>
      </c>
      <c r="C53" s="47">
        <v>853</v>
      </c>
      <c r="D53" s="47">
        <v>85395</v>
      </c>
      <c r="E53" s="47" t="s">
        <v>44</v>
      </c>
      <c r="F53" s="49">
        <v>28925</v>
      </c>
      <c r="G53" s="49">
        <v>28925</v>
      </c>
      <c r="H53" s="49">
        <v>28909.06</v>
      </c>
      <c r="I53" s="49">
        <f t="shared" si="13"/>
        <v>99.944891961970612</v>
      </c>
      <c r="J53" s="94"/>
      <c r="K53" s="38"/>
      <c r="L53" s="38"/>
    </row>
    <row r="54" spans="1:12" s="1" customFormat="1" ht="28.5" customHeight="1">
      <c r="A54" s="44"/>
      <c r="B54" s="45" t="s">
        <v>250</v>
      </c>
      <c r="C54" s="44">
        <v>853</v>
      </c>
      <c r="D54" s="44">
        <v>85395</v>
      </c>
      <c r="E54" s="44" t="s">
        <v>44</v>
      </c>
      <c r="F54" s="46">
        <v>155075</v>
      </c>
      <c r="G54" s="46">
        <v>155075</v>
      </c>
      <c r="H54" s="46">
        <v>154990.76999999999</v>
      </c>
      <c r="I54" s="46">
        <f t="shared" si="13"/>
        <v>99.945684346284054</v>
      </c>
      <c r="J54" s="91"/>
      <c r="K54" s="38"/>
      <c r="L54" s="38"/>
    </row>
    <row r="55" spans="1:12" s="1" customFormat="1" ht="54.75" customHeight="1">
      <c r="A55" s="35" t="s">
        <v>98</v>
      </c>
      <c r="B55" s="29" t="s">
        <v>99</v>
      </c>
      <c r="C55" s="35">
        <v>852</v>
      </c>
      <c r="D55" s="35">
        <v>85295</v>
      </c>
      <c r="E55" s="35" t="s">
        <v>95</v>
      </c>
      <c r="F55" s="40">
        <v>772360</v>
      </c>
      <c r="G55" s="40">
        <v>1211337</v>
      </c>
      <c r="H55" s="40">
        <v>1211336.3</v>
      </c>
      <c r="I55" s="40">
        <f t="shared" si="13"/>
        <v>99.999942212613007</v>
      </c>
      <c r="J55" s="2" t="s">
        <v>1663</v>
      </c>
      <c r="K55" s="38"/>
      <c r="L55" s="38"/>
    </row>
    <row r="56" spans="1:12" s="1" customFormat="1" ht="66.75" customHeight="1">
      <c r="A56" s="35" t="s">
        <v>100</v>
      </c>
      <c r="B56" s="29" t="s">
        <v>101</v>
      </c>
      <c r="C56" s="35">
        <v>851</v>
      </c>
      <c r="D56" s="35">
        <v>85195</v>
      </c>
      <c r="E56" s="35" t="s">
        <v>102</v>
      </c>
      <c r="F56" s="40">
        <v>600000</v>
      </c>
      <c r="G56" s="40">
        <v>600000</v>
      </c>
      <c r="H56" s="40">
        <v>600000</v>
      </c>
      <c r="I56" s="40">
        <f t="shared" si="13"/>
        <v>100</v>
      </c>
      <c r="J56" s="2" t="s">
        <v>2486</v>
      </c>
      <c r="K56" s="38"/>
      <c r="L56" s="38"/>
    </row>
    <row r="57" spans="1:12" s="1" customFormat="1" ht="78.75" customHeight="1">
      <c r="A57" s="35" t="s">
        <v>103</v>
      </c>
      <c r="B57" s="29" t="s">
        <v>104</v>
      </c>
      <c r="C57" s="35">
        <v>853</v>
      </c>
      <c r="D57" s="35">
        <v>85395</v>
      </c>
      <c r="E57" s="35" t="s">
        <v>105</v>
      </c>
      <c r="F57" s="40"/>
      <c r="G57" s="40">
        <v>29000</v>
      </c>
      <c r="H57" s="40">
        <v>25419.599999999999</v>
      </c>
      <c r="I57" s="40">
        <f t="shared" si="13"/>
        <v>87.65379310344828</v>
      </c>
      <c r="J57" s="2" t="s">
        <v>1664</v>
      </c>
      <c r="K57" s="38"/>
      <c r="L57" s="38"/>
    </row>
    <row r="58" spans="1:12" s="1" customFormat="1" ht="108.75" customHeight="1">
      <c r="A58" s="35" t="s">
        <v>106</v>
      </c>
      <c r="B58" s="29" t="s">
        <v>107</v>
      </c>
      <c r="C58" s="35">
        <v>852</v>
      </c>
      <c r="D58" s="35">
        <v>85295</v>
      </c>
      <c r="E58" s="35" t="s">
        <v>95</v>
      </c>
      <c r="F58" s="40">
        <v>92939</v>
      </c>
      <c r="G58" s="40">
        <v>195946</v>
      </c>
      <c r="H58" s="40">
        <v>195946</v>
      </c>
      <c r="I58" s="40">
        <f t="shared" si="13"/>
        <v>100</v>
      </c>
      <c r="J58" s="2" t="s">
        <v>2487</v>
      </c>
      <c r="K58" s="38"/>
      <c r="L58" s="38"/>
    </row>
    <row r="59" spans="1:12" s="1" customFormat="1" ht="95.25" customHeight="1">
      <c r="A59" s="41" t="s">
        <v>108</v>
      </c>
      <c r="B59" s="42" t="s">
        <v>109</v>
      </c>
      <c r="C59" s="41"/>
      <c r="D59" s="41"/>
      <c r="E59" s="41"/>
      <c r="F59" s="43">
        <f>F60+F61+F62</f>
        <v>24907061</v>
      </c>
      <c r="G59" s="43">
        <f>G60+G61+G62</f>
        <v>24722553</v>
      </c>
      <c r="H59" s="43">
        <f>H60+H61+H62</f>
        <v>24722552.469999999</v>
      </c>
      <c r="I59" s="43">
        <f t="shared" si="13"/>
        <v>99.999997856208452</v>
      </c>
      <c r="J59" s="68" t="s">
        <v>2187</v>
      </c>
      <c r="K59" s="38"/>
      <c r="L59" s="38"/>
    </row>
    <row r="60" spans="1:12" s="1" customFormat="1" ht="28.5" customHeight="1">
      <c r="A60" s="47"/>
      <c r="B60" s="48" t="s">
        <v>110</v>
      </c>
      <c r="C60" s="47">
        <v>852</v>
      </c>
      <c r="D60" s="47">
        <v>85202</v>
      </c>
      <c r="E60" s="47" t="s">
        <v>95</v>
      </c>
      <c r="F60" s="49">
        <v>9907061</v>
      </c>
      <c r="G60" s="49">
        <v>9602553</v>
      </c>
      <c r="H60" s="49">
        <v>9602553</v>
      </c>
      <c r="I60" s="49">
        <f t="shared" si="13"/>
        <v>100</v>
      </c>
      <c r="J60" s="94"/>
      <c r="K60" s="38"/>
      <c r="L60" s="38"/>
    </row>
    <row r="61" spans="1:12" s="1" customFormat="1" ht="28.5" customHeight="1">
      <c r="A61" s="47"/>
      <c r="B61" s="48" t="s">
        <v>23</v>
      </c>
      <c r="C61" s="47">
        <v>900</v>
      </c>
      <c r="D61" s="47">
        <v>90095</v>
      </c>
      <c r="E61" s="47" t="s">
        <v>95</v>
      </c>
      <c r="F61" s="49"/>
      <c r="G61" s="49">
        <v>120000</v>
      </c>
      <c r="H61" s="49">
        <v>120000</v>
      </c>
      <c r="I61" s="49">
        <f t="shared" si="13"/>
        <v>100</v>
      </c>
      <c r="J61" s="94"/>
      <c r="K61" s="38"/>
      <c r="L61" s="38"/>
    </row>
    <row r="62" spans="1:12" s="1" customFormat="1" ht="28.5" customHeight="1">
      <c r="A62" s="44"/>
      <c r="B62" s="45" t="s">
        <v>29</v>
      </c>
      <c r="C62" s="44">
        <v>852</v>
      </c>
      <c r="D62" s="44">
        <v>85202</v>
      </c>
      <c r="E62" s="44" t="s">
        <v>95</v>
      </c>
      <c r="F62" s="46">
        <v>15000000</v>
      </c>
      <c r="G62" s="46">
        <v>15000000</v>
      </c>
      <c r="H62" s="46">
        <v>14999999.470000001</v>
      </c>
      <c r="I62" s="46">
        <f t="shared" si="13"/>
        <v>99.999996466666673</v>
      </c>
      <c r="J62" s="91"/>
      <c r="K62" s="38"/>
      <c r="L62" s="38"/>
    </row>
    <row r="63" spans="1:12" s="1" customFormat="1" ht="30" customHeight="1">
      <c r="A63" s="35" t="s">
        <v>1670</v>
      </c>
      <c r="B63" s="29" t="s">
        <v>126</v>
      </c>
      <c r="C63" s="35">
        <v>852</v>
      </c>
      <c r="D63" s="35">
        <v>85202</v>
      </c>
      <c r="E63" s="35" t="s">
        <v>127</v>
      </c>
      <c r="F63" s="40">
        <v>230000</v>
      </c>
      <c r="G63" s="40">
        <v>219900</v>
      </c>
      <c r="H63" s="40">
        <v>219900</v>
      </c>
      <c r="I63" s="40">
        <f t="shared" si="13"/>
        <v>100</v>
      </c>
      <c r="J63" s="2" t="s">
        <v>2177</v>
      </c>
      <c r="K63" s="38"/>
      <c r="L63" s="38"/>
    </row>
    <row r="64" spans="1:12" s="1" customFormat="1" ht="28.5" customHeight="1">
      <c r="A64" s="35" t="s">
        <v>111</v>
      </c>
      <c r="B64" s="29" t="s">
        <v>112</v>
      </c>
      <c r="C64" s="35">
        <v>852</v>
      </c>
      <c r="D64" s="35">
        <v>85202</v>
      </c>
      <c r="E64" s="35" t="s">
        <v>113</v>
      </c>
      <c r="F64" s="40"/>
      <c r="G64" s="40">
        <v>15000</v>
      </c>
      <c r="H64" s="40">
        <v>14878</v>
      </c>
      <c r="I64" s="40">
        <f t="shared" si="13"/>
        <v>99.186666666666667</v>
      </c>
      <c r="J64" s="2" t="s">
        <v>1665</v>
      </c>
      <c r="K64" s="38"/>
      <c r="L64" s="38"/>
    </row>
    <row r="65" spans="1:12" s="1" customFormat="1" ht="28.5" customHeight="1">
      <c r="A65" s="35" t="s">
        <v>114</v>
      </c>
      <c r="B65" s="29" t="s">
        <v>115</v>
      </c>
      <c r="C65" s="35">
        <v>852</v>
      </c>
      <c r="D65" s="35">
        <v>85202</v>
      </c>
      <c r="E65" s="35" t="s">
        <v>116</v>
      </c>
      <c r="F65" s="40"/>
      <c r="G65" s="40">
        <v>25000</v>
      </c>
      <c r="H65" s="40">
        <v>24661.13</v>
      </c>
      <c r="I65" s="40">
        <f t="shared" si="13"/>
        <v>98.64452</v>
      </c>
      <c r="J65" s="2" t="s">
        <v>1666</v>
      </c>
      <c r="K65" s="38"/>
      <c r="L65" s="38"/>
    </row>
    <row r="66" spans="1:12" s="1" customFormat="1" ht="27.75" customHeight="1">
      <c r="A66" s="35" t="s">
        <v>117</v>
      </c>
      <c r="B66" s="29" t="s">
        <v>118</v>
      </c>
      <c r="C66" s="35">
        <v>852</v>
      </c>
      <c r="D66" s="35">
        <v>85202</v>
      </c>
      <c r="E66" s="35" t="s">
        <v>119</v>
      </c>
      <c r="F66" s="40"/>
      <c r="G66" s="40">
        <v>14000</v>
      </c>
      <c r="H66" s="40">
        <v>13830.29</v>
      </c>
      <c r="I66" s="40">
        <f t="shared" si="13"/>
        <v>98.787785714285718</v>
      </c>
      <c r="J66" s="2" t="s">
        <v>1667</v>
      </c>
      <c r="K66" s="38"/>
      <c r="L66" s="38"/>
    </row>
    <row r="67" spans="1:12" s="1" customFormat="1" ht="27.75" customHeight="1">
      <c r="A67" s="35" t="s">
        <v>120</v>
      </c>
      <c r="B67" s="29" t="s">
        <v>121</v>
      </c>
      <c r="C67" s="35">
        <v>852</v>
      </c>
      <c r="D67" s="35">
        <v>85202</v>
      </c>
      <c r="E67" s="35" t="s">
        <v>122</v>
      </c>
      <c r="F67" s="40"/>
      <c r="G67" s="40">
        <v>13500</v>
      </c>
      <c r="H67" s="40">
        <v>13200</v>
      </c>
      <c r="I67" s="40">
        <f t="shared" si="13"/>
        <v>97.777777777777771</v>
      </c>
      <c r="J67" s="2" t="s">
        <v>1668</v>
      </c>
      <c r="K67" s="38"/>
      <c r="L67" s="38"/>
    </row>
    <row r="68" spans="1:12" s="1" customFormat="1" ht="27.75" customHeight="1">
      <c r="A68" s="35" t="s">
        <v>123</v>
      </c>
      <c r="B68" s="29" t="s">
        <v>124</v>
      </c>
      <c r="C68" s="35">
        <v>852</v>
      </c>
      <c r="D68" s="35">
        <v>85202</v>
      </c>
      <c r="E68" s="35" t="s">
        <v>125</v>
      </c>
      <c r="F68" s="40"/>
      <c r="G68" s="40">
        <v>20000</v>
      </c>
      <c r="H68" s="40">
        <v>20000</v>
      </c>
      <c r="I68" s="40">
        <f t="shared" si="13"/>
        <v>100</v>
      </c>
      <c r="J68" s="2" t="s">
        <v>1669</v>
      </c>
      <c r="K68" s="38"/>
      <c r="L68" s="38"/>
    </row>
    <row r="69" spans="1:12" s="1" customFormat="1" ht="28.5" customHeight="1">
      <c r="A69" s="35"/>
      <c r="B69" s="39" t="s">
        <v>47</v>
      </c>
      <c r="C69" s="35"/>
      <c r="D69" s="35"/>
      <c r="E69" s="35"/>
      <c r="F69" s="37">
        <f>SUM(F70:F75,F79:F81,F83:F90,F93:F94)</f>
        <v>5110040</v>
      </c>
      <c r="G69" s="37">
        <f>SUM(G70:G75,G79:G81,G83:G90,G93:G94)</f>
        <v>5280267</v>
      </c>
      <c r="H69" s="37">
        <f>SUM(H70:H75,H79:H81,H83:H90,H93:H94)</f>
        <v>4538065.57</v>
      </c>
      <c r="I69" s="37">
        <f>H69/G69*100</f>
        <v>85.943865528012125</v>
      </c>
      <c r="J69" s="3"/>
      <c r="K69" s="38"/>
      <c r="L69" s="38"/>
    </row>
    <row r="70" spans="1:12" s="1" customFormat="1" ht="38.25">
      <c r="A70" s="35" t="s">
        <v>128</v>
      </c>
      <c r="B70" s="29" t="s">
        <v>129</v>
      </c>
      <c r="C70" s="35">
        <v>855</v>
      </c>
      <c r="D70" s="35">
        <v>85516</v>
      </c>
      <c r="E70" s="35" t="s">
        <v>130</v>
      </c>
      <c r="F70" s="40"/>
      <c r="G70" s="40">
        <v>85000</v>
      </c>
      <c r="H70" s="40">
        <v>80213.22</v>
      </c>
      <c r="I70" s="40">
        <f t="shared" ref="I70:I94" si="14">H70/G70*100</f>
        <v>94.36849411764706</v>
      </c>
      <c r="J70" s="2" t="s">
        <v>1671</v>
      </c>
      <c r="K70" s="38"/>
      <c r="L70" s="38"/>
    </row>
    <row r="71" spans="1:12" s="1" customFormat="1" ht="28.5" customHeight="1">
      <c r="A71" s="35" t="s">
        <v>131</v>
      </c>
      <c r="B71" s="29" t="s">
        <v>132</v>
      </c>
      <c r="C71" s="35">
        <v>855</v>
      </c>
      <c r="D71" s="35">
        <v>85516</v>
      </c>
      <c r="E71" s="35" t="s">
        <v>133</v>
      </c>
      <c r="F71" s="40"/>
      <c r="G71" s="40">
        <v>15000</v>
      </c>
      <c r="H71" s="40">
        <v>15000</v>
      </c>
      <c r="I71" s="40">
        <f t="shared" si="14"/>
        <v>100</v>
      </c>
      <c r="J71" s="2" t="s">
        <v>1672</v>
      </c>
      <c r="K71" s="38"/>
      <c r="L71" s="38"/>
    </row>
    <row r="72" spans="1:12" s="1" customFormat="1" ht="28.5" customHeight="1">
      <c r="A72" s="35" t="s">
        <v>134</v>
      </c>
      <c r="B72" s="29" t="s">
        <v>135</v>
      </c>
      <c r="C72" s="35">
        <v>855</v>
      </c>
      <c r="D72" s="35">
        <v>85516</v>
      </c>
      <c r="E72" s="35" t="s">
        <v>136</v>
      </c>
      <c r="F72" s="40"/>
      <c r="G72" s="40">
        <v>19680</v>
      </c>
      <c r="H72" s="40">
        <v>19680</v>
      </c>
      <c r="I72" s="40">
        <f t="shared" si="14"/>
        <v>100</v>
      </c>
      <c r="J72" s="2" t="s">
        <v>1673</v>
      </c>
      <c r="K72" s="38"/>
      <c r="L72" s="38"/>
    </row>
    <row r="73" spans="1:12" s="1" customFormat="1" ht="38.25">
      <c r="A73" s="35" t="s">
        <v>137</v>
      </c>
      <c r="B73" s="29" t="s">
        <v>138</v>
      </c>
      <c r="C73" s="35">
        <v>855</v>
      </c>
      <c r="D73" s="35">
        <v>85516</v>
      </c>
      <c r="E73" s="35" t="s">
        <v>130</v>
      </c>
      <c r="F73" s="40"/>
      <c r="G73" s="40">
        <v>40000</v>
      </c>
      <c r="H73" s="40">
        <v>39114</v>
      </c>
      <c r="I73" s="40">
        <f t="shared" si="14"/>
        <v>97.784999999999997</v>
      </c>
      <c r="J73" s="2" t="s">
        <v>1674</v>
      </c>
      <c r="K73" s="38"/>
      <c r="L73" s="38"/>
    </row>
    <row r="74" spans="1:12" s="1" customFormat="1" ht="29.25" customHeight="1">
      <c r="A74" s="35" t="s">
        <v>139</v>
      </c>
      <c r="B74" s="29" t="s">
        <v>140</v>
      </c>
      <c r="C74" s="35">
        <v>855</v>
      </c>
      <c r="D74" s="35">
        <v>85516</v>
      </c>
      <c r="E74" s="35" t="s">
        <v>141</v>
      </c>
      <c r="F74" s="40"/>
      <c r="G74" s="40">
        <v>72710</v>
      </c>
      <c r="H74" s="40">
        <v>72705.3</v>
      </c>
      <c r="I74" s="40">
        <f t="shared" si="14"/>
        <v>99.993535964791647</v>
      </c>
      <c r="J74" s="2" t="s">
        <v>1675</v>
      </c>
      <c r="K74" s="38"/>
      <c r="L74" s="38"/>
    </row>
    <row r="75" spans="1:12" s="1" customFormat="1" ht="38.25">
      <c r="A75" s="41" t="s">
        <v>142</v>
      </c>
      <c r="B75" s="42" t="s">
        <v>143</v>
      </c>
      <c r="C75" s="41"/>
      <c r="D75" s="41"/>
      <c r="E75" s="41"/>
      <c r="F75" s="43"/>
      <c r="G75" s="43">
        <f>G76+G77+G78</f>
        <v>500000</v>
      </c>
      <c r="H75" s="43">
        <f>H76+H77+H78</f>
        <v>250000</v>
      </c>
      <c r="I75" s="43">
        <f t="shared" si="14"/>
        <v>50</v>
      </c>
      <c r="J75" s="68" t="s">
        <v>1676</v>
      </c>
      <c r="K75" s="38"/>
      <c r="L75" s="38"/>
    </row>
    <row r="76" spans="1:12" s="1" customFormat="1" ht="28.5" customHeight="1">
      <c r="A76" s="47"/>
      <c r="B76" s="48" t="s">
        <v>110</v>
      </c>
      <c r="C76" s="47">
        <v>855</v>
      </c>
      <c r="D76" s="47">
        <v>85595</v>
      </c>
      <c r="E76" s="47" t="s">
        <v>102</v>
      </c>
      <c r="F76" s="49"/>
      <c r="G76" s="49">
        <v>250000</v>
      </c>
      <c r="H76" s="49">
        <v>250000</v>
      </c>
      <c r="I76" s="49">
        <f t="shared" si="14"/>
        <v>100</v>
      </c>
      <c r="J76" s="94"/>
      <c r="K76" s="38"/>
      <c r="L76" s="38"/>
    </row>
    <row r="77" spans="1:12" s="1" customFormat="1" ht="28.5" customHeight="1">
      <c r="A77" s="47"/>
      <c r="B77" s="48" t="s">
        <v>17</v>
      </c>
      <c r="C77" s="47">
        <v>855</v>
      </c>
      <c r="D77" s="47">
        <v>85516</v>
      </c>
      <c r="E77" s="47" t="s">
        <v>102</v>
      </c>
      <c r="F77" s="49"/>
      <c r="G77" s="49">
        <v>43700</v>
      </c>
      <c r="H77" s="49"/>
      <c r="I77" s="49"/>
      <c r="J77" s="94"/>
      <c r="K77" s="38"/>
      <c r="L77" s="38"/>
    </row>
    <row r="78" spans="1:12" s="1" customFormat="1" ht="38.25">
      <c r="A78" s="44"/>
      <c r="B78" s="45" t="s">
        <v>144</v>
      </c>
      <c r="C78" s="44">
        <v>855</v>
      </c>
      <c r="D78" s="44">
        <v>85516</v>
      </c>
      <c r="E78" s="44" t="s">
        <v>102</v>
      </c>
      <c r="F78" s="46"/>
      <c r="G78" s="46">
        <v>206300</v>
      </c>
      <c r="H78" s="46"/>
      <c r="I78" s="46"/>
      <c r="J78" s="91"/>
      <c r="K78" s="38"/>
      <c r="L78" s="38"/>
    </row>
    <row r="79" spans="1:12" s="1" customFormat="1" ht="54" customHeight="1">
      <c r="A79" s="35" t="s">
        <v>145</v>
      </c>
      <c r="B79" s="29" t="s">
        <v>147</v>
      </c>
      <c r="C79" s="35">
        <v>855</v>
      </c>
      <c r="D79" s="35">
        <v>85516</v>
      </c>
      <c r="E79" s="35" t="s">
        <v>146</v>
      </c>
      <c r="F79" s="40">
        <v>300000</v>
      </c>
      <c r="G79" s="40"/>
      <c r="H79" s="40"/>
      <c r="I79" s="40"/>
      <c r="J79" s="2" t="s">
        <v>2185</v>
      </c>
      <c r="K79" s="38"/>
      <c r="L79" s="38"/>
    </row>
    <row r="80" spans="1:12" s="1" customFormat="1" ht="28.5" customHeight="1">
      <c r="A80" s="35" t="s">
        <v>148</v>
      </c>
      <c r="B80" s="29" t="s">
        <v>149</v>
      </c>
      <c r="C80" s="35">
        <v>855</v>
      </c>
      <c r="D80" s="35">
        <v>85516</v>
      </c>
      <c r="E80" s="35" t="s">
        <v>146</v>
      </c>
      <c r="F80" s="40">
        <v>546000</v>
      </c>
      <c r="G80" s="40"/>
      <c r="H80" s="40"/>
      <c r="I80" s="40"/>
      <c r="J80" s="2" t="s">
        <v>2451</v>
      </c>
      <c r="K80" s="38"/>
      <c r="L80" s="38"/>
    </row>
    <row r="81" spans="1:12" s="1" customFormat="1" ht="28.5" customHeight="1">
      <c r="A81" s="41" t="s">
        <v>148</v>
      </c>
      <c r="B81" s="42" t="s">
        <v>150</v>
      </c>
      <c r="C81" s="41"/>
      <c r="D81" s="41"/>
      <c r="E81" s="41"/>
      <c r="F81" s="43"/>
      <c r="G81" s="43">
        <f>G82</f>
        <v>36900</v>
      </c>
      <c r="H81" s="43">
        <f>H82</f>
        <v>36900</v>
      </c>
      <c r="I81" s="43">
        <f t="shared" si="14"/>
        <v>100</v>
      </c>
      <c r="J81" s="68" t="s">
        <v>2450</v>
      </c>
      <c r="K81" s="38"/>
      <c r="L81" s="38"/>
    </row>
    <row r="82" spans="1:12" s="1" customFormat="1" ht="28.5" customHeight="1">
      <c r="A82" s="44"/>
      <c r="B82" s="45" t="s">
        <v>14</v>
      </c>
      <c r="C82" s="44">
        <v>855</v>
      </c>
      <c r="D82" s="44">
        <v>85516</v>
      </c>
      <c r="E82" s="44" t="s">
        <v>146</v>
      </c>
      <c r="F82" s="46"/>
      <c r="G82" s="46">
        <v>36900</v>
      </c>
      <c r="H82" s="46">
        <v>36900</v>
      </c>
      <c r="I82" s="46">
        <f t="shared" si="14"/>
        <v>100</v>
      </c>
      <c r="J82" s="69"/>
      <c r="K82" s="38"/>
      <c r="L82" s="38"/>
    </row>
    <row r="83" spans="1:12" s="1" customFormat="1" ht="79.5" customHeight="1">
      <c r="A83" s="35" t="s">
        <v>151</v>
      </c>
      <c r="B83" s="29" t="s">
        <v>152</v>
      </c>
      <c r="C83" s="35">
        <v>855</v>
      </c>
      <c r="D83" s="35">
        <v>85516</v>
      </c>
      <c r="E83" s="35" t="s">
        <v>146</v>
      </c>
      <c r="F83" s="40">
        <v>2616616</v>
      </c>
      <c r="G83" s="40">
        <v>3366616</v>
      </c>
      <c r="H83" s="40">
        <v>2884385.25</v>
      </c>
      <c r="I83" s="40">
        <f t="shared" si="14"/>
        <v>85.676098788813462</v>
      </c>
      <c r="J83" s="2" t="s">
        <v>2178</v>
      </c>
      <c r="K83" s="38"/>
      <c r="L83" s="38"/>
    </row>
    <row r="84" spans="1:12" s="1" customFormat="1" ht="28.5" customHeight="1">
      <c r="A84" s="35" t="s">
        <v>153</v>
      </c>
      <c r="B84" s="29" t="s">
        <v>154</v>
      </c>
      <c r="C84" s="35">
        <v>855</v>
      </c>
      <c r="D84" s="35">
        <v>85516</v>
      </c>
      <c r="E84" s="35" t="s">
        <v>146</v>
      </c>
      <c r="F84" s="40">
        <v>300000</v>
      </c>
      <c r="G84" s="40"/>
      <c r="H84" s="40"/>
      <c r="I84" s="40"/>
      <c r="J84" s="2" t="s">
        <v>2179</v>
      </c>
      <c r="K84" s="38"/>
      <c r="L84" s="38"/>
    </row>
    <row r="85" spans="1:12" s="1" customFormat="1" ht="28.5" customHeight="1">
      <c r="A85" s="35" t="s">
        <v>153</v>
      </c>
      <c r="B85" s="29" t="s">
        <v>155</v>
      </c>
      <c r="C85" s="35">
        <v>855</v>
      </c>
      <c r="D85" s="35">
        <v>85516</v>
      </c>
      <c r="E85" s="35" t="s">
        <v>146</v>
      </c>
      <c r="F85" s="40"/>
      <c r="G85" s="40">
        <v>423321</v>
      </c>
      <c r="H85" s="40">
        <v>423320.06</v>
      </c>
      <c r="I85" s="40">
        <f t="shared" si="14"/>
        <v>99.999777946286628</v>
      </c>
      <c r="J85" s="2" t="s">
        <v>1677</v>
      </c>
      <c r="K85" s="38"/>
      <c r="L85" s="38"/>
    </row>
    <row r="86" spans="1:12" s="1" customFormat="1" ht="67.5" customHeight="1">
      <c r="A86" s="35" t="s">
        <v>156</v>
      </c>
      <c r="B86" s="29" t="s">
        <v>157</v>
      </c>
      <c r="C86" s="35">
        <v>855</v>
      </c>
      <c r="D86" s="35">
        <v>85516</v>
      </c>
      <c r="E86" s="35" t="s">
        <v>146</v>
      </c>
      <c r="F86" s="40">
        <v>207424</v>
      </c>
      <c r="G86" s="40">
        <v>197584</v>
      </c>
      <c r="H86" s="40">
        <v>197583.5</v>
      </c>
      <c r="I86" s="40">
        <f t="shared" si="14"/>
        <v>99.99974694307231</v>
      </c>
      <c r="J86" s="2" t="s">
        <v>1678</v>
      </c>
      <c r="K86" s="38"/>
      <c r="L86" s="38"/>
    </row>
    <row r="87" spans="1:12" s="1" customFormat="1" ht="40.5" customHeight="1">
      <c r="A87" s="35" t="s">
        <v>158</v>
      </c>
      <c r="B87" s="29" t="s">
        <v>159</v>
      </c>
      <c r="C87" s="35">
        <v>855</v>
      </c>
      <c r="D87" s="35">
        <v>85516</v>
      </c>
      <c r="E87" s="35" t="s">
        <v>146</v>
      </c>
      <c r="F87" s="40">
        <v>240000</v>
      </c>
      <c r="G87" s="40">
        <v>430000</v>
      </c>
      <c r="H87" s="40">
        <v>428654.17</v>
      </c>
      <c r="I87" s="40">
        <f t="shared" si="14"/>
        <v>99.687016279069766</v>
      </c>
      <c r="J87" s="2" t="s">
        <v>1679</v>
      </c>
      <c r="K87" s="38"/>
      <c r="L87" s="38"/>
    </row>
    <row r="88" spans="1:12" s="1" customFormat="1" ht="38.25">
      <c r="A88" s="35" t="s">
        <v>160</v>
      </c>
      <c r="B88" s="29" t="s">
        <v>161</v>
      </c>
      <c r="C88" s="35">
        <v>855</v>
      </c>
      <c r="D88" s="35">
        <v>85516</v>
      </c>
      <c r="E88" s="35" t="s">
        <v>146</v>
      </c>
      <c r="F88" s="40">
        <v>200000</v>
      </c>
      <c r="G88" s="40"/>
      <c r="H88" s="40"/>
      <c r="I88" s="40"/>
      <c r="J88" s="2" t="s">
        <v>2488</v>
      </c>
      <c r="K88" s="38"/>
      <c r="L88" s="38"/>
    </row>
    <row r="89" spans="1:12" s="1" customFormat="1" ht="28.5" customHeight="1">
      <c r="A89" s="35" t="s">
        <v>162</v>
      </c>
      <c r="B89" s="29" t="s">
        <v>163</v>
      </c>
      <c r="C89" s="35">
        <v>855</v>
      </c>
      <c r="D89" s="35">
        <v>85516</v>
      </c>
      <c r="E89" s="35" t="s">
        <v>146</v>
      </c>
      <c r="F89" s="40">
        <v>200000</v>
      </c>
      <c r="G89" s="40"/>
      <c r="H89" s="40"/>
      <c r="I89" s="40"/>
      <c r="J89" s="2" t="s">
        <v>2180</v>
      </c>
      <c r="K89" s="38"/>
      <c r="L89" s="38"/>
    </row>
    <row r="90" spans="1:12" s="1" customFormat="1" ht="28.5" customHeight="1">
      <c r="A90" s="41" t="s">
        <v>164</v>
      </c>
      <c r="B90" s="42" t="s">
        <v>165</v>
      </c>
      <c r="C90" s="41"/>
      <c r="D90" s="41"/>
      <c r="E90" s="41"/>
      <c r="F90" s="43">
        <f>F91+F92</f>
        <v>500000</v>
      </c>
      <c r="G90" s="43">
        <f>G91+G92</f>
        <v>15846</v>
      </c>
      <c r="H90" s="43">
        <f>H91+H92</f>
        <v>15846</v>
      </c>
      <c r="I90" s="43">
        <f t="shared" si="14"/>
        <v>100</v>
      </c>
      <c r="J90" s="68" t="s">
        <v>1680</v>
      </c>
      <c r="K90" s="38"/>
      <c r="L90" s="38"/>
    </row>
    <row r="91" spans="1:12" s="1" customFormat="1" ht="28.5" customHeight="1">
      <c r="A91" s="47"/>
      <c r="B91" s="48"/>
      <c r="C91" s="47">
        <v>855</v>
      </c>
      <c r="D91" s="47">
        <v>85516</v>
      </c>
      <c r="E91" s="47" t="s">
        <v>146</v>
      </c>
      <c r="F91" s="49">
        <v>500000</v>
      </c>
      <c r="G91" s="49"/>
      <c r="H91" s="49"/>
      <c r="I91" s="49"/>
      <c r="J91" s="94"/>
      <c r="K91" s="38"/>
      <c r="L91" s="38"/>
    </row>
    <row r="92" spans="1:12" s="1" customFormat="1" ht="28.5" customHeight="1">
      <c r="A92" s="44"/>
      <c r="B92" s="45" t="s">
        <v>14</v>
      </c>
      <c r="C92" s="44">
        <v>855</v>
      </c>
      <c r="D92" s="44">
        <v>85516</v>
      </c>
      <c r="E92" s="44" t="s">
        <v>146</v>
      </c>
      <c r="F92" s="46"/>
      <c r="G92" s="46">
        <v>15846</v>
      </c>
      <c r="H92" s="46">
        <v>15846</v>
      </c>
      <c r="I92" s="46">
        <f t="shared" si="14"/>
        <v>100</v>
      </c>
      <c r="J92" s="91"/>
      <c r="K92" s="38"/>
      <c r="L92" s="38"/>
    </row>
    <row r="93" spans="1:12" s="1" customFormat="1" ht="38.25">
      <c r="A93" s="35" t="s">
        <v>166</v>
      </c>
      <c r="B93" s="29" t="s">
        <v>167</v>
      </c>
      <c r="C93" s="35">
        <v>855</v>
      </c>
      <c r="D93" s="35">
        <v>85516</v>
      </c>
      <c r="E93" s="35" t="s">
        <v>168</v>
      </c>
      <c r="F93" s="40"/>
      <c r="G93" s="40">
        <v>30000</v>
      </c>
      <c r="H93" s="40">
        <v>27054.07</v>
      </c>
      <c r="I93" s="40">
        <f t="shared" si="14"/>
        <v>90.180233333333334</v>
      </c>
      <c r="J93" s="3" t="s">
        <v>1666</v>
      </c>
      <c r="K93" s="38"/>
      <c r="L93" s="38"/>
    </row>
    <row r="94" spans="1:12" s="1" customFormat="1" ht="40.5" customHeight="1">
      <c r="A94" s="35" t="s">
        <v>169</v>
      </c>
      <c r="B94" s="29" t="s">
        <v>170</v>
      </c>
      <c r="C94" s="35">
        <v>855</v>
      </c>
      <c r="D94" s="35">
        <v>85516</v>
      </c>
      <c r="E94" s="35" t="s">
        <v>171</v>
      </c>
      <c r="F94" s="40"/>
      <c r="G94" s="40">
        <v>47610</v>
      </c>
      <c r="H94" s="40">
        <v>47610</v>
      </c>
      <c r="I94" s="40">
        <f t="shared" si="14"/>
        <v>100</v>
      </c>
      <c r="J94" s="2" t="s">
        <v>2181</v>
      </c>
      <c r="K94" s="38"/>
      <c r="L94" s="38"/>
    </row>
    <row r="95" spans="1:12" s="1" customFormat="1" ht="28.5" customHeight="1">
      <c r="A95" s="35"/>
      <c r="B95" s="39" t="s">
        <v>48</v>
      </c>
      <c r="C95" s="35"/>
      <c r="D95" s="35"/>
      <c r="E95" s="35"/>
      <c r="F95" s="37">
        <f>SUM(F96:F103)</f>
        <v>3950000</v>
      </c>
      <c r="G95" s="37">
        <f>SUM(G96:G103)</f>
        <v>4082841</v>
      </c>
      <c r="H95" s="37">
        <f>SUM(H96:H103)</f>
        <v>3855322.4099999997</v>
      </c>
      <c r="I95" s="37">
        <f>H95/G95*100</f>
        <v>94.427444272260402</v>
      </c>
      <c r="J95" s="3"/>
      <c r="K95" s="38"/>
      <c r="L95" s="38"/>
    </row>
    <row r="96" spans="1:12" s="1" customFormat="1" ht="140.25">
      <c r="A96" s="35" t="s">
        <v>172</v>
      </c>
      <c r="B96" s="29" t="s">
        <v>173</v>
      </c>
      <c r="C96" s="35">
        <v>853</v>
      </c>
      <c r="D96" s="35">
        <v>85395</v>
      </c>
      <c r="E96" s="35" t="s">
        <v>174</v>
      </c>
      <c r="F96" s="40">
        <v>1000000</v>
      </c>
      <c r="G96" s="40">
        <v>1108583</v>
      </c>
      <c r="H96" s="40">
        <v>1103777.3999999999</v>
      </c>
      <c r="I96" s="40">
        <f t="shared" ref="I96:I140" si="15">H96/G96*100</f>
        <v>99.566509679473697</v>
      </c>
      <c r="J96" s="2" t="s">
        <v>2183</v>
      </c>
      <c r="K96" s="38"/>
      <c r="L96" s="38"/>
    </row>
    <row r="97" spans="1:12" s="1" customFormat="1" ht="66" customHeight="1">
      <c r="A97" s="35" t="s">
        <v>175</v>
      </c>
      <c r="B97" s="29" t="s">
        <v>176</v>
      </c>
      <c r="C97" s="35">
        <v>853</v>
      </c>
      <c r="D97" s="35">
        <v>85395</v>
      </c>
      <c r="E97" s="35" t="s">
        <v>105</v>
      </c>
      <c r="F97" s="40">
        <v>1500000</v>
      </c>
      <c r="G97" s="40">
        <v>2471000</v>
      </c>
      <c r="H97" s="40">
        <v>2252064.67</v>
      </c>
      <c r="I97" s="40">
        <f t="shared" si="15"/>
        <v>91.139808579522452</v>
      </c>
      <c r="J97" s="2" t="s">
        <v>2184</v>
      </c>
      <c r="K97" s="38"/>
      <c r="L97" s="38"/>
    </row>
    <row r="98" spans="1:12" s="1" customFormat="1" ht="51">
      <c r="A98" s="35" t="s">
        <v>177</v>
      </c>
      <c r="B98" s="29" t="s">
        <v>194</v>
      </c>
      <c r="C98" s="35">
        <v>853</v>
      </c>
      <c r="D98" s="35">
        <v>85395</v>
      </c>
      <c r="E98" s="35" t="s">
        <v>178</v>
      </c>
      <c r="F98" s="40">
        <v>100000</v>
      </c>
      <c r="G98" s="40"/>
      <c r="H98" s="40"/>
      <c r="I98" s="40"/>
      <c r="J98" s="2" t="s">
        <v>1681</v>
      </c>
      <c r="K98" s="38"/>
      <c r="L98" s="38"/>
    </row>
    <row r="99" spans="1:12" s="1" customFormat="1" ht="66" customHeight="1">
      <c r="A99" s="35" t="s">
        <v>179</v>
      </c>
      <c r="B99" s="29" t="s">
        <v>180</v>
      </c>
      <c r="C99" s="35">
        <v>921</v>
      </c>
      <c r="D99" s="35">
        <v>92113</v>
      </c>
      <c r="E99" s="35" t="s">
        <v>181</v>
      </c>
      <c r="F99" s="40"/>
      <c r="G99" s="40">
        <v>147000</v>
      </c>
      <c r="H99" s="40">
        <v>147000</v>
      </c>
      <c r="I99" s="40">
        <f t="shared" si="15"/>
        <v>100</v>
      </c>
      <c r="J99" s="2" t="s">
        <v>1682</v>
      </c>
      <c r="K99" s="38"/>
      <c r="L99" s="38"/>
    </row>
    <row r="100" spans="1:12" s="1" customFormat="1" ht="40.5" customHeight="1">
      <c r="A100" s="35" t="s">
        <v>182</v>
      </c>
      <c r="B100" s="29" t="s">
        <v>183</v>
      </c>
      <c r="C100" s="35">
        <v>853</v>
      </c>
      <c r="D100" s="35">
        <v>85395</v>
      </c>
      <c r="E100" s="35" t="s">
        <v>184</v>
      </c>
      <c r="F100" s="40"/>
      <c r="G100" s="40">
        <v>130000</v>
      </c>
      <c r="H100" s="40">
        <v>128902.46</v>
      </c>
      <c r="I100" s="40">
        <f t="shared" si="15"/>
        <v>99.155738461538462</v>
      </c>
      <c r="J100" s="2" t="s">
        <v>2182</v>
      </c>
      <c r="K100" s="38"/>
      <c r="L100" s="38"/>
    </row>
    <row r="101" spans="1:12" s="1" customFormat="1" ht="38.25">
      <c r="A101" s="35" t="s">
        <v>185</v>
      </c>
      <c r="B101" s="29" t="s">
        <v>186</v>
      </c>
      <c r="C101" s="35">
        <v>853</v>
      </c>
      <c r="D101" s="35">
        <v>85395</v>
      </c>
      <c r="E101" s="35" t="s">
        <v>187</v>
      </c>
      <c r="F101" s="40"/>
      <c r="G101" s="40">
        <v>38500</v>
      </c>
      <c r="H101" s="40">
        <v>38499</v>
      </c>
      <c r="I101" s="40">
        <f t="shared" si="15"/>
        <v>99.997402597402598</v>
      </c>
      <c r="J101" s="2" t="s">
        <v>1683</v>
      </c>
      <c r="K101" s="38"/>
      <c r="L101" s="38"/>
    </row>
    <row r="102" spans="1:12" s="1" customFormat="1" ht="38.25">
      <c r="A102" s="35" t="s">
        <v>188</v>
      </c>
      <c r="B102" s="29" t="s">
        <v>189</v>
      </c>
      <c r="C102" s="35">
        <v>853</v>
      </c>
      <c r="D102" s="35">
        <v>85395</v>
      </c>
      <c r="E102" s="35" t="s">
        <v>190</v>
      </c>
      <c r="F102" s="40">
        <v>1350000</v>
      </c>
      <c r="G102" s="40">
        <v>135758</v>
      </c>
      <c r="H102" s="40">
        <v>133787.88</v>
      </c>
      <c r="I102" s="40">
        <f t="shared" si="15"/>
        <v>98.548800070714066</v>
      </c>
      <c r="J102" s="2" t="s">
        <v>1684</v>
      </c>
      <c r="K102" s="38"/>
      <c r="L102" s="38"/>
    </row>
    <row r="103" spans="1:12" s="1" customFormat="1" ht="40.5" customHeight="1">
      <c r="A103" s="35" t="s">
        <v>191</v>
      </c>
      <c r="B103" s="29" t="s">
        <v>192</v>
      </c>
      <c r="C103" s="35">
        <v>853</v>
      </c>
      <c r="D103" s="35">
        <v>85395</v>
      </c>
      <c r="E103" s="35" t="s">
        <v>193</v>
      </c>
      <c r="F103" s="40"/>
      <c r="G103" s="40">
        <v>52000</v>
      </c>
      <c r="H103" s="40">
        <v>51291</v>
      </c>
      <c r="I103" s="40">
        <f t="shared" si="15"/>
        <v>98.636538461538464</v>
      </c>
      <c r="J103" s="2" t="s">
        <v>1685</v>
      </c>
      <c r="K103" s="38"/>
      <c r="L103" s="38"/>
    </row>
    <row r="104" spans="1:12" s="1" customFormat="1" ht="28.5" customHeight="1">
      <c r="A104" s="35"/>
      <c r="B104" s="39" t="s">
        <v>49</v>
      </c>
      <c r="C104" s="35"/>
      <c r="D104" s="35"/>
      <c r="E104" s="35"/>
      <c r="F104" s="37">
        <f>F105</f>
        <v>5316240</v>
      </c>
      <c r="G104" s="37">
        <f t="shared" ref="G104:H104" si="16">G105</f>
        <v>6677869</v>
      </c>
      <c r="H104" s="37">
        <f t="shared" si="16"/>
        <v>6390655.4800000004</v>
      </c>
      <c r="I104" s="37">
        <f>H104/G104*100</f>
        <v>95.699024344442819</v>
      </c>
      <c r="J104" s="3"/>
      <c r="K104" s="38"/>
      <c r="L104" s="38"/>
    </row>
    <row r="105" spans="1:12" s="1" customFormat="1" ht="28.5" customHeight="1">
      <c r="A105" s="35"/>
      <c r="B105" s="39" t="s">
        <v>50</v>
      </c>
      <c r="C105" s="35"/>
      <c r="D105" s="35"/>
      <c r="E105" s="35"/>
      <c r="F105" s="37">
        <f>SUM(F106:F114,F116,F118,F120,F122,F124,F126,F128,F130:F131,F134,F137,F140)</f>
        <v>5316240</v>
      </c>
      <c r="G105" s="37">
        <f t="shared" ref="G105:H105" si="17">SUM(G106:G114,G116,G118,G120,G122,G124,G126,G128,G130:G131,G134,G137,G140)</f>
        <v>6677869</v>
      </c>
      <c r="H105" s="37">
        <f t="shared" si="17"/>
        <v>6390655.4800000004</v>
      </c>
      <c r="I105" s="37">
        <f>H105/G105*100</f>
        <v>95.699024344442819</v>
      </c>
      <c r="J105" s="3"/>
      <c r="K105" s="38"/>
      <c r="L105" s="38"/>
    </row>
    <row r="106" spans="1:12" s="1" customFormat="1" ht="41.25" customHeight="1">
      <c r="A106" s="35" t="s">
        <v>195</v>
      </c>
      <c r="B106" s="29" t="s">
        <v>196</v>
      </c>
      <c r="C106" s="35">
        <v>754</v>
      </c>
      <c r="D106" s="35">
        <v>75421</v>
      </c>
      <c r="E106" s="35" t="s">
        <v>197</v>
      </c>
      <c r="F106" s="40"/>
      <c r="G106" s="40">
        <v>25000</v>
      </c>
      <c r="H106" s="40">
        <v>24600</v>
      </c>
      <c r="I106" s="40">
        <f t="shared" si="15"/>
        <v>98.4</v>
      </c>
      <c r="J106" s="2" t="s">
        <v>1686</v>
      </c>
      <c r="K106" s="38"/>
      <c r="L106" s="38"/>
    </row>
    <row r="107" spans="1:12" s="1" customFormat="1" ht="40.5" customHeight="1">
      <c r="A107" s="35" t="s">
        <v>198</v>
      </c>
      <c r="B107" s="29" t="s">
        <v>199</v>
      </c>
      <c r="C107" s="35">
        <v>754</v>
      </c>
      <c r="D107" s="35">
        <v>75416</v>
      </c>
      <c r="E107" s="35" t="s">
        <v>146</v>
      </c>
      <c r="F107" s="40">
        <v>598240</v>
      </c>
      <c r="G107" s="40"/>
      <c r="H107" s="40"/>
      <c r="I107" s="40"/>
      <c r="J107" s="2" t="s">
        <v>2331</v>
      </c>
      <c r="K107" s="38"/>
      <c r="L107" s="38"/>
    </row>
    <row r="108" spans="1:12" s="1" customFormat="1" ht="78.75" customHeight="1">
      <c r="A108" s="35" t="s">
        <v>200</v>
      </c>
      <c r="B108" s="29" t="s">
        <v>201</v>
      </c>
      <c r="C108" s="35">
        <v>754</v>
      </c>
      <c r="D108" s="35">
        <v>75416</v>
      </c>
      <c r="E108" s="35" t="s">
        <v>202</v>
      </c>
      <c r="F108" s="40"/>
      <c r="G108" s="40">
        <v>154000</v>
      </c>
      <c r="H108" s="40">
        <v>153750</v>
      </c>
      <c r="I108" s="40">
        <f t="shared" si="15"/>
        <v>99.837662337662337</v>
      </c>
      <c r="J108" s="2" t="s">
        <v>2332</v>
      </c>
      <c r="K108" s="38"/>
      <c r="L108" s="38"/>
    </row>
    <row r="109" spans="1:12" s="1" customFormat="1" ht="57" customHeight="1">
      <c r="A109" s="35" t="s">
        <v>203</v>
      </c>
      <c r="B109" s="29" t="s">
        <v>204</v>
      </c>
      <c r="C109" s="35">
        <v>754</v>
      </c>
      <c r="D109" s="35">
        <v>75412</v>
      </c>
      <c r="E109" s="35" t="s">
        <v>146</v>
      </c>
      <c r="F109" s="40">
        <v>2000000</v>
      </c>
      <c r="G109" s="40">
        <v>1767165</v>
      </c>
      <c r="H109" s="40">
        <v>1625142.08</v>
      </c>
      <c r="I109" s="40">
        <f t="shared" si="15"/>
        <v>91.963233767078918</v>
      </c>
      <c r="J109" s="2" t="s">
        <v>2326</v>
      </c>
      <c r="K109" s="38"/>
      <c r="L109" s="38"/>
    </row>
    <row r="110" spans="1:12" s="1" customFormat="1" ht="30.75" customHeight="1">
      <c r="A110" s="35" t="s">
        <v>205</v>
      </c>
      <c r="B110" s="29" t="s">
        <v>206</v>
      </c>
      <c r="C110" s="35">
        <v>754</v>
      </c>
      <c r="D110" s="35">
        <v>75412</v>
      </c>
      <c r="E110" s="35" t="s">
        <v>146</v>
      </c>
      <c r="F110" s="40">
        <v>100000</v>
      </c>
      <c r="G110" s="40">
        <v>305</v>
      </c>
      <c r="H110" s="40">
        <v>304.39999999999998</v>
      </c>
      <c r="I110" s="40">
        <f t="shared" si="15"/>
        <v>99.803278688524586</v>
      </c>
      <c r="J110" s="2" t="s">
        <v>1687</v>
      </c>
      <c r="K110" s="38"/>
      <c r="L110" s="38"/>
    </row>
    <row r="111" spans="1:12" s="1" customFormat="1" ht="78.75" customHeight="1">
      <c r="A111" s="35" t="s">
        <v>2344</v>
      </c>
      <c r="B111" s="29" t="s">
        <v>207</v>
      </c>
      <c r="C111" s="35">
        <v>754</v>
      </c>
      <c r="D111" s="35">
        <v>75412</v>
      </c>
      <c r="E111" s="35" t="s">
        <v>146</v>
      </c>
      <c r="F111" s="40">
        <v>50000</v>
      </c>
      <c r="G111" s="40">
        <v>43875</v>
      </c>
      <c r="H111" s="40"/>
      <c r="I111" s="40"/>
      <c r="J111" s="2" t="s">
        <v>2333</v>
      </c>
      <c r="K111" s="38"/>
      <c r="L111" s="38"/>
    </row>
    <row r="112" spans="1:12" s="1" customFormat="1" ht="29.25" customHeight="1">
      <c r="A112" s="35" t="s">
        <v>208</v>
      </c>
      <c r="B112" s="29" t="s">
        <v>209</v>
      </c>
      <c r="C112" s="35">
        <v>754</v>
      </c>
      <c r="D112" s="35">
        <v>75412</v>
      </c>
      <c r="E112" s="35" t="s">
        <v>146</v>
      </c>
      <c r="F112" s="40">
        <v>800000</v>
      </c>
      <c r="G112" s="40">
        <v>267</v>
      </c>
      <c r="H112" s="40">
        <v>266.39999999999998</v>
      </c>
      <c r="I112" s="40">
        <f t="shared" si="15"/>
        <v>99.775280898876389</v>
      </c>
      <c r="J112" s="2" t="s">
        <v>1688</v>
      </c>
      <c r="K112" s="38"/>
      <c r="L112" s="38"/>
    </row>
    <row r="113" spans="1:12" s="1" customFormat="1" ht="40.5" customHeight="1">
      <c r="A113" s="35" t="s">
        <v>210</v>
      </c>
      <c r="B113" s="29" t="s">
        <v>211</v>
      </c>
      <c r="C113" s="35">
        <v>900</v>
      </c>
      <c r="D113" s="35">
        <v>90095</v>
      </c>
      <c r="E113" s="35" t="s">
        <v>212</v>
      </c>
      <c r="F113" s="40"/>
      <c r="G113" s="40">
        <v>20000</v>
      </c>
      <c r="H113" s="40">
        <v>19030</v>
      </c>
      <c r="I113" s="40">
        <f t="shared" si="15"/>
        <v>95.15</v>
      </c>
      <c r="J113" s="2" t="s">
        <v>2121</v>
      </c>
      <c r="K113" s="38"/>
      <c r="L113" s="38"/>
    </row>
    <row r="114" spans="1:12" s="1" customFormat="1" ht="28.5" customHeight="1">
      <c r="A114" s="41" t="s">
        <v>213</v>
      </c>
      <c r="B114" s="42" t="s">
        <v>214</v>
      </c>
      <c r="C114" s="41"/>
      <c r="D114" s="41"/>
      <c r="E114" s="41"/>
      <c r="F114" s="43">
        <f>F115</f>
        <v>950000</v>
      </c>
      <c r="G114" s="43">
        <f>G115</f>
        <v>881295</v>
      </c>
      <c r="H114" s="43">
        <f>H115</f>
        <v>881295</v>
      </c>
      <c r="I114" s="43">
        <f t="shared" si="15"/>
        <v>100</v>
      </c>
      <c r="J114" s="68" t="s">
        <v>1689</v>
      </c>
      <c r="K114" s="38"/>
      <c r="L114" s="38"/>
    </row>
    <row r="115" spans="1:12" s="1" customFormat="1" ht="28.5" customHeight="1">
      <c r="A115" s="44"/>
      <c r="B115" s="45" t="s">
        <v>34</v>
      </c>
      <c r="C115" s="44">
        <v>754</v>
      </c>
      <c r="D115" s="44">
        <v>75411</v>
      </c>
      <c r="E115" s="44" t="s">
        <v>215</v>
      </c>
      <c r="F115" s="46">
        <v>950000</v>
      </c>
      <c r="G115" s="46">
        <v>881295</v>
      </c>
      <c r="H115" s="46">
        <v>881295</v>
      </c>
      <c r="I115" s="46">
        <f t="shared" si="15"/>
        <v>100</v>
      </c>
      <c r="J115" s="69"/>
      <c r="K115" s="38"/>
      <c r="L115" s="38"/>
    </row>
    <row r="116" spans="1:12" s="1" customFormat="1" ht="28.5" customHeight="1">
      <c r="A116" s="41" t="s">
        <v>216</v>
      </c>
      <c r="B116" s="42" t="s">
        <v>217</v>
      </c>
      <c r="C116" s="41"/>
      <c r="D116" s="41"/>
      <c r="E116" s="41"/>
      <c r="F116" s="43">
        <f>F117</f>
        <v>19000</v>
      </c>
      <c r="G116" s="43">
        <f>G117</f>
        <v>15129</v>
      </c>
      <c r="H116" s="43">
        <f>H117</f>
        <v>15129</v>
      </c>
      <c r="I116" s="43">
        <f t="shared" si="15"/>
        <v>100</v>
      </c>
      <c r="J116" s="68" t="s">
        <v>2334</v>
      </c>
      <c r="K116" s="38"/>
      <c r="L116" s="38"/>
    </row>
    <row r="117" spans="1:12" s="1" customFormat="1" ht="28.5" customHeight="1">
      <c r="A117" s="44"/>
      <c r="B117" s="45" t="s">
        <v>38</v>
      </c>
      <c r="C117" s="44">
        <v>754</v>
      </c>
      <c r="D117" s="44">
        <v>75411</v>
      </c>
      <c r="E117" s="44" t="s">
        <v>215</v>
      </c>
      <c r="F117" s="46">
        <v>19000</v>
      </c>
      <c r="G117" s="46">
        <v>15129</v>
      </c>
      <c r="H117" s="46">
        <v>15129</v>
      </c>
      <c r="I117" s="46">
        <f t="shared" si="15"/>
        <v>100</v>
      </c>
      <c r="J117" s="69"/>
      <c r="K117" s="38"/>
      <c r="L117" s="38"/>
    </row>
    <row r="118" spans="1:12" s="1" customFormat="1" ht="28.5" customHeight="1">
      <c r="A118" s="41" t="s">
        <v>218</v>
      </c>
      <c r="B118" s="42" t="s">
        <v>219</v>
      </c>
      <c r="C118" s="41"/>
      <c r="D118" s="41"/>
      <c r="E118" s="41"/>
      <c r="F118" s="43">
        <f>F119</f>
        <v>48000</v>
      </c>
      <c r="G118" s="43">
        <f>G119</f>
        <v>43813</v>
      </c>
      <c r="H118" s="43">
        <f>H119</f>
        <v>43812.6</v>
      </c>
      <c r="I118" s="43">
        <f t="shared" si="15"/>
        <v>99.999087028964013</v>
      </c>
      <c r="J118" s="68" t="s">
        <v>2335</v>
      </c>
      <c r="K118" s="38"/>
      <c r="L118" s="38"/>
    </row>
    <row r="119" spans="1:12" s="1" customFormat="1" ht="28.5" customHeight="1">
      <c r="A119" s="44"/>
      <c r="B119" s="45" t="s">
        <v>38</v>
      </c>
      <c r="C119" s="44">
        <v>754</v>
      </c>
      <c r="D119" s="44">
        <v>75411</v>
      </c>
      <c r="E119" s="44" t="s">
        <v>215</v>
      </c>
      <c r="F119" s="46">
        <v>48000</v>
      </c>
      <c r="G119" s="46">
        <v>43813</v>
      </c>
      <c r="H119" s="46">
        <v>43812.6</v>
      </c>
      <c r="I119" s="46">
        <f t="shared" si="15"/>
        <v>99.999087028964013</v>
      </c>
      <c r="J119" s="69"/>
      <c r="K119" s="38"/>
      <c r="L119" s="38"/>
    </row>
    <row r="120" spans="1:12" s="1" customFormat="1" ht="28.5" customHeight="1">
      <c r="A120" s="41" t="s">
        <v>220</v>
      </c>
      <c r="B120" s="42" t="s">
        <v>221</v>
      </c>
      <c r="C120" s="41"/>
      <c r="D120" s="41"/>
      <c r="E120" s="41"/>
      <c r="F120" s="43">
        <f>F121</f>
        <v>19000</v>
      </c>
      <c r="G120" s="43">
        <f>G121</f>
        <v>15129</v>
      </c>
      <c r="H120" s="43">
        <f>H121</f>
        <v>15129</v>
      </c>
      <c r="I120" s="43">
        <f t="shared" si="15"/>
        <v>100</v>
      </c>
      <c r="J120" s="68" t="s">
        <v>2336</v>
      </c>
      <c r="K120" s="38"/>
      <c r="L120" s="38"/>
    </row>
    <row r="121" spans="1:12" s="1" customFormat="1" ht="28.5" customHeight="1">
      <c r="A121" s="44"/>
      <c r="B121" s="45" t="s">
        <v>38</v>
      </c>
      <c r="C121" s="44">
        <v>754</v>
      </c>
      <c r="D121" s="44">
        <v>75411</v>
      </c>
      <c r="E121" s="44" t="s">
        <v>215</v>
      </c>
      <c r="F121" s="46">
        <v>19000</v>
      </c>
      <c r="G121" s="46">
        <v>15129</v>
      </c>
      <c r="H121" s="46">
        <v>15129</v>
      </c>
      <c r="I121" s="46">
        <f t="shared" si="15"/>
        <v>100</v>
      </c>
      <c r="J121" s="69"/>
      <c r="K121" s="38"/>
      <c r="L121" s="38"/>
    </row>
    <row r="122" spans="1:12" s="1" customFormat="1" ht="28.5" customHeight="1">
      <c r="A122" s="41" t="s">
        <v>222</v>
      </c>
      <c r="B122" s="42" t="s">
        <v>223</v>
      </c>
      <c r="C122" s="41"/>
      <c r="D122" s="41"/>
      <c r="E122" s="41"/>
      <c r="F122" s="43">
        <f>F123</f>
        <v>19000</v>
      </c>
      <c r="G122" s="43">
        <f>G123</f>
        <v>15129</v>
      </c>
      <c r="H122" s="43">
        <f>H123</f>
        <v>15129</v>
      </c>
      <c r="I122" s="43">
        <f t="shared" si="15"/>
        <v>100</v>
      </c>
      <c r="J122" s="68" t="s">
        <v>2337</v>
      </c>
      <c r="K122" s="38"/>
      <c r="L122" s="38"/>
    </row>
    <row r="123" spans="1:12" s="1" customFormat="1" ht="28.5" customHeight="1">
      <c r="A123" s="44"/>
      <c r="B123" s="45" t="s">
        <v>38</v>
      </c>
      <c r="C123" s="44">
        <v>754</v>
      </c>
      <c r="D123" s="44">
        <v>75411</v>
      </c>
      <c r="E123" s="44" t="s">
        <v>215</v>
      </c>
      <c r="F123" s="46">
        <v>19000</v>
      </c>
      <c r="G123" s="46">
        <v>15129</v>
      </c>
      <c r="H123" s="46">
        <v>15129</v>
      </c>
      <c r="I123" s="46">
        <f t="shared" si="15"/>
        <v>100</v>
      </c>
      <c r="J123" s="69"/>
      <c r="K123" s="38"/>
      <c r="L123" s="38"/>
    </row>
    <row r="124" spans="1:12" s="1" customFormat="1" ht="28.5" customHeight="1">
      <c r="A124" s="41" t="s">
        <v>224</v>
      </c>
      <c r="B124" s="42" t="s">
        <v>225</v>
      </c>
      <c r="C124" s="41"/>
      <c r="D124" s="41"/>
      <c r="E124" s="41"/>
      <c r="F124" s="43">
        <f>F125</f>
        <v>12000</v>
      </c>
      <c r="G124" s="43">
        <f>G125</f>
        <v>12000</v>
      </c>
      <c r="H124" s="43"/>
      <c r="I124" s="43"/>
      <c r="J124" s="95" t="s">
        <v>1690</v>
      </c>
      <c r="K124" s="38"/>
      <c r="L124" s="38"/>
    </row>
    <row r="125" spans="1:12" s="1" customFormat="1" ht="28.5" customHeight="1">
      <c r="A125" s="44"/>
      <c r="B125" s="45" t="s">
        <v>38</v>
      </c>
      <c r="C125" s="44">
        <v>754</v>
      </c>
      <c r="D125" s="44">
        <v>75412</v>
      </c>
      <c r="E125" s="44" t="s">
        <v>197</v>
      </c>
      <c r="F125" s="46">
        <v>12000</v>
      </c>
      <c r="G125" s="46">
        <v>12000</v>
      </c>
      <c r="H125" s="46"/>
      <c r="I125" s="46"/>
      <c r="J125" s="91"/>
      <c r="K125" s="38"/>
      <c r="L125" s="38"/>
    </row>
    <row r="126" spans="1:12" s="1" customFormat="1" ht="28.5" customHeight="1">
      <c r="A126" s="41" t="s">
        <v>226</v>
      </c>
      <c r="B126" s="42" t="s">
        <v>227</v>
      </c>
      <c r="C126" s="41"/>
      <c r="D126" s="41"/>
      <c r="E126" s="41"/>
      <c r="F126" s="43">
        <f>F127</f>
        <v>27000</v>
      </c>
      <c r="G126" s="43">
        <f>G127</f>
        <v>27000</v>
      </c>
      <c r="H126" s="43">
        <f>H127</f>
        <v>23997.3</v>
      </c>
      <c r="I126" s="43">
        <f t="shared" si="15"/>
        <v>88.878888888888881</v>
      </c>
      <c r="J126" s="68" t="s">
        <v>2338</v>
      </c>
      <c r="K126" s="38"/>
      <c r="L126" s="38"/>
    </row>
    <row r="127" spans="1:12" s="1" customFormat="1" ht="28.5" customHeight="1">
      <c r="A127" s="44"/>
      <c r="B127" s="45" t="s">
        <v>38</v>
      </c>
      <c r="C127" s="44">
        <v>754</v>
      </c>
      <c r="D127" s="44">
        <v>75412</v>
      </c>
      <c r="E127" s="44" t="s">
        <v>197</v>
      </c>
      <c r="F127" s="46">
        <v>27000</v>
      </c>
      <c r="G127" s="46">
        <v>27000</v>
      </c>
      <c r="H127" s="46">
        <v>23997.3</v>
      </c>
      <c r="I127" s="46">
        <f t="shared" si="15"/>
        <v>88.878888888888881</v>
      </c>
      <c r="J127" s="69"/>
      <c r="K127" s="38"/>
      <c r="L127" s="38"/>
    </row>
    <row r="128" spans="1:12" s="1" customFormat="1" ht="28.5" customHeight="1">
      <c r="A128" s="41" t="s">
        <v>228</v>
      </c>
      <c r="B128" s="42" t="s">
        <v>229</v>
      </c>
      <c r="C128" s="41"/>
      <c r="D128" s="41"/>
      <c r="E128" s="41"/>
      <c r="F128" s="43">
        <f>F129</f>
        <v>54000</v>
      </c>
      <c r="G128" s="43">
        <f>G129</f>
        <v>54000</v>
      </c>
      <c r="H128" s="43">
        <f>H129</f>
        <v>29800</v>
      </c>
      <c r="I128" s="43">
        <f t="shared" si="15"/>
        <v>55.185185185185183</v>
      </c>
      <c r="J128" s="68" t="s">
        <v>2339</v>
      </c>
      <c r="K128" s="38"/>
      <c r="L128" s="38"/>
    </row>
    <row r="129" spans="1:12" s="1" customFormat="1" ht="28.5" customHeight="1">
      <c r="A129" s="44"/>
      <c r="B129" s="45" t="s">
        <v>38</v>
      </c>
      <c r="C129" s="44">
        <v>754</v>
      </c>
      <c r="D129" s="44">
        <v>75412</v>
      </c>
      <c r="E129" s="44" t="s">
        <v>197</v>
      </c>
      <c r="F129" s="46">
        <v>54000</v>
      </c>
      <c r="G129" s="46">
        <v>54000</v>
      </c>
      <c r="H129" s="46">
        <v>29800</v>
      </c>
      <c r="I129" s="46">
        <f t="shared" si="15"/>
        <v>55.185185185185183</v>
      </c>
      <c r="J129" s="69"/>
      <c r="K129" s="38"/>
      <c r="L129" s="38"/>
    </row>
    <row r="130" spans="1:12" s="1" customFormat="1" ht="40.5" customHeight="1">
      <c r="A130" s="35" t="s">
        <v>230</v>
      </c>
      <c r="B130" s="29" t="s">
        <v>231</v>
      </c>
      <c r="C130" s="35">
        <v>754</v>
      </c>
      <c r="D130" s="35">
        <v>75421</v>
      </c>
      <c r="E130" s="35" t="s">
        <v>197</v>
      </c>
      <c r="F130" s="40"/>
      <c r="G130" s="40">
        <v>500000</v>
      </c>
      <c r="H130" s="40">
        <v>484679.04</v>
      </c>
      <c r="I130" s="40">
        <f t="shared" si="15"/>
        <v>96.935807999999994</v>
      </c>
      <c r="J130" s="2" t="s">
        <v>2340</v>
      </c>
      <c r="K130" s="38"/>
      <c r="L130" s="38"/>
    </row>
    <row r="131" spans="1:12" s="1" customFormat="1" ht="30.75" customHeight="1">
      <c r="A131" s="41" t="s">
        <v>232</v>
      </c>
      <c r="B131" s="42" t="s">
        <v>233</v>
      </c>
      <c r="C131" s="41"/>
      <c r="D131" s="41"/>
      <c r="E131" s="41"/>
      <c r="F131" s="43">
        <f>F132+F133</f>
        <v>600000</v>
      </c>
      <c r="G131" s="43">
        <f>G132+G133</f>
        <v>1305682</v>
      </c>
      <c r="H131" s="43">
        <f>H132+H133</f>
        <v>1296972.97</v>
      </c>
      <c r="I131" s="43">
        <f t="shared" si="15"/>
        <v>99.332989962333869</v>
      </c>
      <c r="J131" s="68" t="s">
        <v>2343</v>
      </c>
      <c r="K131" s="38"/>
      <c r="L131" s="38"/>
    </row>
    <row r="132" spans="1:12" s="1" customFormat="1" ht="37.5" customHeight="1">
      <c r="A132" s="47"/>
      <c r="B132" s="48"/>
      <c r="C132" s="47">
        <v>754</v>
      </c>
      <c r="D132" s="47">
        <v>75412</v>
      </c>
      <c r="E132" s="47" t="s">
        <v>197</v>
      </c>
      <c r="F132" s="49">
        <v>600000</v>
      </c>
      <c r="G132" s="49">
        <f>669682+26000</f>
        <v>695682</v>
      </c>
      <c r="H132" s="49">
        <f>669172.97+26000</f>
        <v>695172.97</v>
      </c>
      <c r="I132" s="49">
        <f t="shared" si="15"/>
        <v>99.926830074660543</v>
      </c>
      <c r="J132" s="94"/>
      <c r="K132" s="38"/>
      <c r="L132" s="38"/>
    </row>
    <row r="133" spans="1:12" s="1" customFormat="1" ht="37.5" customHeight="1">
      <c r="A133" s="44"/>
      <c r="B133" s="45"/>
      <c r="C133" s="44">
        <v>754</v>
      </c>
      <c r="D133" s="44">
        <v>75421</v>
      </c>
      <c r="E133" s="44" t="s">
        <v>197</v>
      </c>
      <c r="F133" s="46"/>
      <c r="G133" s="46">
        <v>610000</v>
      </c>
      <c r="H133" s="46">
        <v>601800</v>
      </c>
      <c r="I133" s="46">
        <f t="shared" si="15"/>
        <v>98.655737704918039</v>
      </c>
      <c r="J133" s="91"/>
      <c r="K133" s="38"/>
      <c r="L133" s="38"/>
    </row>
    <row r="134" spans="1:12" s="1" customFormat="1" ht="28.5" customHeight="1">
      <c r="A134" s="41" t="s">
        <v>234</v>
      </c>
      <c r="B134" s="42" t="s">
        <v>235</v>
      </c>
      <c r="C134" s="41"/>
      <c r="D134" s="41"/>
      <c r="E134" s="41"/>
      <c r="F134" s="43">
        <f>F135+F136</f>
        <v>20000</v>
      </c>
      <c r="G134" s="43">
        <f>G135+G136</f>
        <v>79839</v>
      </c>
      <c r="H134" s="43">
        <f>H135+H136</f>
        <v>79839</v>
      </c>
      <c r="I134" s="43">
        <f t="shared" si="15"/>
        <v>100</v>
      </c>
      <c r="J134" s="68" t="s">
        <v>2341</v>
      </c>
      <c r="K134" s="38"/>
      <c r="L134" s="38"/>
    </row>
    <row r="135" spans="1:12" s="1" customFormat="1" ht="28.5" customHeight="1">
      <c r="A135" s="47"/>
      <c r="B135" s="48"/>
      <c r="C135" s="47">
        <v>754</v>
      </c>
      <c r="D135" s="47">
        <v>75412</v>
      </c>
      <c r="E135" s="47" t="s">
        <v>197</v>
      </c>
      <c r="F135" s="49">
        <v>20000</v>
      </c>
      <c r="G135" s="49">
        <v>9839</v>
      </c>
      <c r="H135" s="49">
        <v>9839</v>
      </c>
      <c r="I135" s="49">
        <f t="shared" si="15"/>
        <v>100</v>
      </c>
      <c r="J135" s="94"/>
      <c r="K135" s="38"/>
      <c r="L135" s="38"/>
    </row>
    <row r="136" spans="1:12" s="1" customFormat="1" ht="28.5" customHeight="1">
      <c r="A136" s="44"/>
      <c r="B136" s="45"/>
      <c r="C136" s="44">
        <v>754</v>
      </c>
      <c r="D136" s="44">
        <v>75421</v>
      </c>
      <c r="E136" s="44" t="s">
        <v>197</v>
      </c>
      <c r="F136" s="46"/>
      <c r="G136" s="46">
        <v>70000</v>
      </c>
      <c r="H136" s="46">
        <v>70000</v>
      </c>
      <c r="I136" s="46">
        <f t="shared" si="15"/>
        <v>100</v>
      </c>
      <c r="J136" s="91"/>
      <c r="K136" s="38"/>
      <c r="L136" s="38"/>
    </row>
    <row r="137" spans="1:12" s="1" customFormat="1" ht="28.5" customHeight="1">
      <c r="A137" s="41" t="s">
        <v>236</v>
      </c>
      <c r="B137" s="42" t="s">
        <v>237</v>
      </c>
      <c r="C137" s="41"/>
      <c r="D137" s="41"/>
      <c r="E137" s="41"/>
      <c r="F137" s="43"/>
      <c r="G137" s="43">
        <f>G138+G139</f>
        <v>1188241</v>
      </c>
      <c r="H137" s="43">
        <f>H138+H139</f>
        <v>1188240.2</v>
      </c>
      <c r="I137" s="43">
        <f t="shared" si="15"/>
        <v>99.999932673590621</v>
      </c>
      <c r="J137" s="68" t="s">
        <v>2342</v>
      </c>
      <c r="K137" s="38"/>
      <c r="L137" s="38"/>
    </row>
    <row r="138" spans="1:12" s="1" customFormat="1" ht="28.5" customHeight="1">
      <c r="A138" s="47"/>
      <c r="B138" s="48"/>
      <c r="C138" s="47">
        <v>754</v>
      </c>
      <c r="D138" s="47">
        <v>75411</v>
      </c>
      <c r="E138" s="47" t="s">
        <v>215</v>
      </c>
      <c r="F138" s="49"/>
      <c r="G138" s="49">
        <v>88241</v>
      </c>
      <c r="H138" s="49">
        <v>88240.2</v>
      </c>
      <c r="I138" s="49">
        <f t="shared" si="15"/>
        <v>99.999093391960642</v>
      </c>
      <c r="J138" s="70"/>
      <c r="K138" s="38"/>
      <c r="L138" s="38"/>
    </row>
    <row r="139" spans="1:12" s="1" customFormat="1" ht="28.5" customHeight="1">
      <c r="A139" s="44"/>
      <c r="B139" s="45"/>
      <c r="C139" s="44">
        <v>754</v>
      </c>
      <c r="D139" s="44">
        <v>75421</v>
      </c>
      <c r="E139" s="44" t="s">
        <v>215</v>
      </c>
      <c r="F139" s="46"/>
      <c r="G139" s="46">
        <v>1100000</v>
      </c>
      <c r="H139" s="46">
        <v>1100000</v>
      </c>
      <c r="I139" s="46">
        <f t="shared" si="15"/>
        <v>100</v>
      </c>
      <c r="J139" s="69"/>
      <c r="K139" s="38"/>
      <c r="L139" s="38"/>
    </row>
    <row r="140" spans="1:12" s="1" customFormat="1" ht="76.5">
      <c r="A140" s="35" t="s">
        <v>238</v>
      </c>
      <c r="B140" s="29" t="s">
        <v>239</v>
      </c>
      <c r="C140" s="35">
        <v>754</v>
      </c>
      <c r="D140" s="35">
        <v>75416</v>
      </c>
      <c r="E140" s="35" t="s">
        <v>202</v>
      </c>
      <c r="F140" s="40"/>
      <c r="G140" s="40">
        <v>530000</v>
      </c>
      <c r="H140" s="40">
        <v>493539.49</v>
      </c>
      <c r="I140" s="40">
        <f t="shared" si="15"/>
        <v>93.120658490566029</v>
      </c>
      <c r="J140" s="2" t="s">
        <v>2392</v>
      </c>
      <c r="K140" s="38"/>
      <c r="L140" s="38"/>
    </row>
    <row r="141" spans="1:12" s="1" customFormat="1" ht="28.5" customHeight="1">
      <c r="A141" s="35"/>
      <c r="B141" s="39" t="s">
        <v>51</v>
      </c>
      <c r="C141" s="35"/>
      <c r="D141" s="35"/>
      <c r="E141" s="35"/>
      <c r="F141" s="37">
        <f>F142+F145+F176+F179+F186+F485+F491</f>
        <v>822116872</v>
      </c>
      <c r="G141" s="37">
        <f>G142+G145+G176+G179+G186+G485+G491</f>
        <v>673456879.74000001</v>
      </c>
      <c r="H141" s="37">
        <f>H142+H145+H176+H179+H186+H485+H491</f>
        <v>603513078.20000017</v>
      </c>
      <c r="I141" s="37">
        <f>H141/G141*100</f>
        <v>89.614212335761891</v>
      </c>
      <c r="J141" s="3"/>
      <c r="K141" s="38"/>
      <c r="L141" s="38"/>
    </row>
    <row r="142" spans="1:12" s="1" customFormat="1" ht="28.5" customHeight="1">
      <c r="A142" s="35"/>
      <c r="B142" s="39" t="s">
        <v>52</v>
      </c>
      <c r="C142" s="35"/>
      <c r="D142" s="35"/>
      <c r="E142" s="35"/>
      <c r="F142" s="37">
        <f>F143+F144</f>
        <v>1117073</v>
      </c>
      <c r="G142" s="37">
        <f t="shared" ref="G142:H142" si="18">G143+G144</f>
        <v>1788467</v>
      </c>
      <c r="H142" s="37">
        <f t="shared" si="18"/>
        <v>1678330.0799999998</v>
      </c>
      <c r="I142" s="37">
        <f>H142/G142*100</f>
        <v>93.841825429264276</v>
      </c>
      <c r="J142" s="3"/>
      <c r="K142" s="38"/>
      <c r="L142" s="38"/>
    </row>
    <row r="143" spans="1:12" s="1" customFormat="1" ht="204">
      <c r="A143" s="35" t="s">
        <v>240</v>
      </c>
      <c r="B143" s="29" t="s">
        <v>241</v>
      </c>
      <c r="C143" s="35">
        <v>600</v>
      </c>
      <c r="D143" s="35">
        <v>60015</v>
      </c>
      <c r="E143" s="35" t="s">
        <v>212</v>
      </c>
      <c r="F143" s="40">
        <v>700000</v>
      </c>
      <c r="G143" s="40">
        <v>1404818</v>
      </c>
      <c r="H143" s="40">
        <v>1294681.1599999999</v>
      </c>
      <c r="I143" s="40">
        <f>H143/G143*100</f>
        <v>92.160063438822675</v>
      </c>
      <c r="J143" s="2" t="s">
        <v>1986</v>
      </c>
      <c r="K143" s="38"/>
      <c r="L143" s="38"/>
    </row>
    <row r="144" spans="1:12" s="1" customFormat="1" ht="165.75">
      <c r="A144" s="35" t="s">
        <v>242</v>
      </c>
      <c r="B144" s="29" t="s">
        <v>243</v>
      </c>
      <c r="C144" s="35">
        <v>600</v>
      </c>
      <c r="D144" s="35">
        <v>60015</v>
      </c>
      <c r="E144" s="35" t="s">
        <v>244</v>
      </c>
      <c r="F144" s="40">
        <v>417073</v>
      </c>
      <c r="G144" s="40">
        <v>383649</v>
      </c>
      <c r="H144" s="40">
        <v>383648.92</v>
      </c>
      <c r="I144" s="40">
        <f>H144/G144*100</f>
        <v>99.999979147606268</v>
      </c>
      <c r="J144" s="2" t="s">
        <v>1987</v>
      </c>
      <c r="K144" s="38"/>
      <c r="L144" s="38"/>
    </row>
    <row r="145" spans="1:12" s="1" customFormat="1" ht="28.5" customHeight="1">
      <c r="A145" s="35"/>
      <c r="B145" s="39" t="s">
        <v>53</v>
      </c>
      <c r="C145" s="35"/>
      <c r="D145" s="35"/>
      <c r="E145" s="35"/>
      <c r="F145" s="37">
        <f>F146+F147+F151+F158+F159+F173</f>
        <v>339285118</v>
      </c>
      <c r="G145" s="37">
        <f t="shared" ref="G145:H145" si="19">G146+G147+G151+G158+G159+G173</f>
        <v>239063194</v>
      </c>
      <c r="H145" s="37">
        <f t="shared" si="19"/>
        <v>201895220.65000001</v>
      </c>
      <c r="I145" s="37">
        <f>H145/G145*100</f>
        <v>84.452657588938592</v>
      </c>
      <c r="J145" s="3"/>
      <c r="K145" s="38"/>
      <c r="L145" s="38"/>
    </row>
    <row r="146" spans="1:12" s="1" customFormat="1" ht="165.75">
      <c r="A146" s="35" t="s">
        <v>245</v>
      </c>
      <c r="B146" s="29" t="s">
        <v>246</v>
      </c>
      <c r="C146" s="35">
        <v>600</v>
      </c>
      <c r="D146" s="35">
        <v>60016</v>
      </c>
      <c r="E146" s="35" t="s">
        <v>146</v>
      </c>
      <c r="F146" s="40">
        <v>747939</v>
      </c>
      <c r="G146" s="40">
        <v>742059</v>
      </c>
      <c r="H146" s="40"/>
      <c r="I146" s="40"/>
      <c r="J146" s="2" t="s">
        <v>1988</v>
      </c>
      <c r="K146" s="38"/>
      <c r="L146" s="38"/>
    </row>
    <row r="147" spans="1:12" s="1" customFormat="1" ht="76.5">
      <c r="A147" s="41" t="s">
        <v>247</v>
      </c>
      <c r="B147" s="42" t="s">
        <v>248</v>
      </c>
      <c r="C147" s="41">
        <v>600</v>
      </c>
      <c r="D147" s="41">
        <v>60016</v>
      </c>
      <c r="E147" s="41" t="s">
        <v>212</v>
      </c>
      <c r="F147" s="43">
        <v>1905160</v>
      </c>
      <c r="G147" s="43">
        <v>1160123</v>
      </c>
      <c r="H147" s="43">
        <v>952798.24</v>
      </c>
      <c r="I147" s="43">
        <f t="shared" ref="I147:I174" si="20">H147/G147*100</f>
        <v>82.129070796803433</v>
      </c>
      <c r="J147" s="50" t="s">
        <v>1989</v>
      </c>
      <c r="K147" s="38"/>
      <c r="L147" s="38"/>
    </row>
    <row r="148" spans="1:12" s="1" customFormat="1" ht="134.25" customHeight="1">
      <c r="A148" s="44"/>
      <c r="B148" s="51"/>
      <c r="C148" s="44"/>
      <c r="D148" s="44"/>
      <c r="E148" s="44"/>
      <c r="F148" s="46"/>
      <c r="G148" s="46"/>
      <c r="H148" s="46"/>
      <c r="I148" s="46"/>
      <c r="J148" s="65" t="s">
        <v>2400</v>
      </c>
      <c r="K148" s="38"/>
      <c r="L148" s="38"/>
    </row>
    <row r="149" spans="1:12" s="1" customFormat="1" ht="271.5" customHeight="1">
      <c r="A149" s="41"/>
      <c r="B149" s="42"/>
      <c r="C149" s="41"/>
      <c r="D149" s="41"/>
      <c r="E149" s="41"/>
      <c r="F149" s="43"/>
      <c r="G149" s="43"/>
      <c r="H149" s="43"/>
      <c r="I149" s="43"/>
      <c r="J149" s="50" t="s">
        <v>2401</v>
      </c>
      <c r="K149" s="38"/>
      <c r="L149" s="38"/>
    </row>
    <row r="150" spans="1:12" s="1" customFormat="1" ht="77.25" customHeight="1">
      <c r="A150" s="44"/>
      <c r="B150" s="51"/>
      <c r="C150" s="44"/>
      <c r="D150" s="44"/>
      <c r="E150" s="44"/>
      <c r="F150" s="46"/>
      <c r="G150" s="46"/>
      <c r="H150" s="46"/>
      <c r="I150" s="46"/>
      <c r="J150" s="52" t="s">
        <v>1990</v>
      </c>
      <c r="K150" s="38"/>
      <c r="L150" s="38"/>
    </row>
    <row r="151" spans="1:12" s="1" customFormat="1" ht="58.5" customHeight="1">
      <c r="A151" s="41" t="s">
        <v>249</v>
      </c>
      <c r="B151" s="42" t="s">
        <v>251</v>
      </c>
      <c r="C151" s="41"/>
      <c r="D151" s="41"/>
      <c r="E151" s="41"/>
      <c r="F151" s="43">
        <f>F152+F153+F154</f>
        <v>258636019</v>
      </c>
      <c r="G151" s="43">
        <f>G152+G153+G154</f>
        <v>220160111</v>
      </c>
      <c r="H151" s="43">
        <f>H152+H153+H154</f>
        <v>188344004.67000002</v>
      </c>
      <c r="I151" s="43">
        <f t="shared" si="20"/>
        <v>85.548650849835383</v>
      </c>
      <c r="J151" s="68" t="s">
        <v>1991</v>
      </c>
      <c r="K151" s="38"/>
      <c r="L151" s="38"/>
    </row>
    <row r="152" spans="1:12" s="1" customFormat="1" ht="28.5" customHeight="1">
      <c r="A152" s="47"/>
      <c r="B152" s="48" t="s">
        <v>110</v>
      </c>
      <c r="C152" s="47">
        <v>600</v>
      </c>
      <c r="D152" s="47">
        <v>60016</v>
      </c>
      <c r="E152" s="47" t="s">
        <v>146</v>
      </c>
      <c r="F152" s="49">
        <v>188000000</v>
      </c>
      <c r="G152" s="49">
        <v>146530111</v>
      </c>
      <c r="H152" s="49">
        <v>114741428.78</v>
      </c>
      <c r="I152" s="49">
        <f t="shared" si="20"/>
        <v>78.305699761600536</v>
      </c>
      <c r="J152" s="94"/>
      <c r="K152" s="38"/>
      <c r="L152" s="38"/>
    </row>
    <row r="153" spans="1:12" s="1" customFormat="1" ht="28.5" customHeight="1">
      <c r="A153" s="47"/>
      <c r="B153" s="48" t="s">
        <v>20</v>
      </c>
      <c r="C153" s="47">
        <v>600</v>
      </c>
      <c r="D153" s="47">
        <v>60016</v>
      </c>
      <c r="E153" s="47" t="s">
        <v>146</v>
      </c>
      <c r="F153" s="49"/>
      <c r="G153" s="49">
        <v>15600000</v>
      </c>
      <c r="H153" s="49">
        <v>15599999.710000001</v>
      </c>
      <c r="I153" s="49">
        <f t="shared" si="20"/>
        <v>99.999998141025642</v>
      </c>
      <c r="J153" s="94"/>
      <c r="K153" s="38"/>
      <c r="L153" s="38"/>
    </row>
    <row r="154" spans="1:12" s="1" customFormat="1" ht="28.5" customHeight="1">
      <c r="A154" s="47"/>
      <c r="B154" s="48" t="s">
        <v>250</v>
      </c>
      <c r="C154" s="47">
        <v>600</v>
      </c>
      <c r="D154" s="47">
        <v>60016</v>
      </c>
      <c r="E154" s="47" t="s">
        <v>146</v>
      </c>
      <c r="F154" s="49">
        <v>70636019</v>
      </c>
      <c r="G154" s="49">
        <v>58030000</v>
      </c>
      <c r="H154" s="49">
        <v>58002576.18</v>
      </c>
      <c r="I154" s="49">
        <f t="shared" si="20"/>
        <v>99.95274199551956</v>
      </c>
      <c r="J154" s="94"/>
      <c r="K154" s="38"/>
      <c r="L154" s="38"/>
    </row>
    <row r="155" spans="1:12" s="1" customFormat="1" ht="65.25" customHeight="1">
      <c r="A155" s="44"/>
      <c r="B155" s="51"/>
      <c r="C155" s="44"/>
      <c r="D155" s="44"/>
      <c r="E155" s="44"/>
      <c r="F155" s="46"/>
      <c r="G155" s="46"/>
      <c r="H155" s="46"/>
      <c r="I155" s="46"/>
      <c r="J155" s="57" t="s">
        <v>1693</v>
      </c>
      <c r="K155" s="38"/>
      <c r="L155" s="38"/>
    </row>
    <row r="156" spans="1:12" s="1" customFormat="1" ht="267.75">
      <c r="A156" s="41"/>
      <c r="B156" s="42"/>
      <c r="C156" s="41"/>
      <c r="D156" s="41"/>
      <c r="E156" s="41"/>
      <c r="F156" s="43"/>
      <c r="G156" s="43"/>
      <c r="H156" s="43"/>
      <c r="I156" s="43"/>
      <c r="J156" s="50" t="s">
        <v>1992</v>
      </c>
      <c r="K156" s="38"/>
      <c r="L156" s="38"/>
    </row>
    <row r="157" spans="1:12" s="1" customFormat="1" ht="89.25">
      <c r="A157" s="44"/>
      <c r="B157" s="51"/>
      <c r="C157" s="44"/>
      <c r="D157" s="44"/>
      <c r="E157" s="44"/>
      <c r="F157" s="46"/>
      <c r="G157" s="46"/>
      <c r="H157" s="46"/>
      <c r="I157" s="46"/>
      <c r="J157" s="52" t="s">
        <v>2402</v>
      </c>
      <c r="K157" s="38"/>
      <c r="L157" s="38"/>
    </row>
    <row r="158" spans="1:12" s="1" customFormat="1" ht="28.5" customHeight="1">
      <c r="A158" s="35" t="s">
        <v>252</v>
      </c>
      <c r="B158" s="29" t="s">
        <v>253</v>
      </c>
      <c r="C158" s="35">
        <v>600</v>
      </c>
      <c r="D158" s="35">
        <v>60016</v>
      </c>
      <c r="E158" s="35" t="s">
        <v>146</v>
      </c>
      <c r="F158" s="40">
        <v>1772975</v>
      </c>
      <c r="G158" s="40"/>
      <c r="H158" s="40"/>
      <c r="I158" s="40"/>
      <c r="J158" s="2" t="s">
        <v>1691</v>
      </c>
      <c r="K158" s="38"/>
      <c r="L158" s="38"/>
    </row>
    <row r="159" spans="1:12" s="1" customFormat="1" ht="38.25" customHeight="1">
      <c r="A159" s="41" t="s">
        <v>254</v>
      </c>
      <c r="B159" s="42" t="s">
        <v>255</v>
      </c>
      <c r="C159" s="41"/>
      <c r="D159" s="41"/>
      <c r="E159" s="41"/>
      <c r="F159" s="43">
        <f>F160+F161+F162+F163</f>
        <v>76223025</v>
      </c>
      <c r="G159" s="43">
        <f>G160+G161+G162+G163</f>
        <v>13200901</v>
      </c>
      <c r="H159" s="43">
        <f>H160+H161+H162+H163</f>
        <v>11508522.48</v>
      </c>
      <c r="I159" s="43">
        <f t="shared" si="20"/>
        <v>87.179825680080484</v>
      </c>
      <c r="J159" s="68" t="s">
        <v>2347</v>
      </c>
      <c r="K159" s="38"/>
      <c r="L159" s="38"/>
    </row>
    <row r="160" spans="1:12" s="1" customFormat="1" ht="28.5" customHeight="1">
      <c r="A160" s="47"/>
      <c r="B160" s="48" t="s">
        <v>20</v>
      </c>
      <c r="C160" s="47">
        <v>600</v>
      </c>
      <c r="D160" s="47">
        <v>60016</v>
      </c>
      <c r="E160" s="47" t="s">
        <v>212</v>
      </c>
      <c r="F160" s="49">
        <v>26320000</v>
      </c>
      <c r="G160" s="49">
        <f>5902091+778076</f>
        <v>6680167</v>
      </c>
      <c r="H160" s="49">
        <f>410254.2+4577551.54</f>
        <v>4987805.74</v>
      </c>
      <c r="I160" s="49">
        <f t="shared" si="20"/>
        <v>74.665883951703606</v>
      </c>
      <c r="J160" s="94"/>
      <c r="K160" s="38"/>
      <c r="L160" s="38"/>
    </row>
    <row r="161" spans="1:12" s="1" customFormat="1" ht="28.5" customHeight="1">
      <c r="A161" s="47"/>
      <c r="B161" s="48" t="s">
        <v>110</v>
      </c>
      <c r="C161" s="47">
        <v>600</v>
      </c>
      <c r="D161" s="47">
        <v>60016</v>
      </c>
      <c r="E161" s="47" t="s">
        <v>212</v>
      </c>
      <c r="F161" s="49">
        <v>8680000</v>
      </c>
      <c r="G161" s="49"/>
      <c r="H161" s="49"/>
      <c r="I161" s="49"/>
      <c r="J161" s="94"/>
      <c r="K161" s="38"/>
      <c r="L161" s="38"/>
    </row>
    <row r="162" spans="1:12" s="1" customFormat="1" ht="28.5" customHeight="1">
      <c r="A162" s="47"/>
      <c r="B162" s="48" t="s">
        <v>24</v>
      </c>
      <c r="C162" s="47">
        <v>600</v>
      </c>
      <c r="D162" s="47">
        <v>60016</v>
      </c>
      <c r="E162" s="47" t="s">
        <v>212</v>
      </c>
      <c r="F162" s="49">
        <v>18961000</v>
      </c>
      <c r="G162" s="49"/>
      <c r="H162" s="49"/>
      <c r="I162" s="49"/>
      <c r="J162" s="94"/>
      <c r="K162" s="38"/>
      <c r="L162" s="38"/>
    </row>
    <row r="163" spans="1:12" s="1" customFormat="1" ht="31.5" customHeight="1">
      <c r="A163" s="44"/>
      <c r="B163" s="45" t="s">
        <v>250</v>
      </c>
      <c r="C163" s="44">
        <v>600</v>
      </c>
      <c r="D163" s="44">
        <v>60016</v>
      </c>
      <c r="E163" s="44" t="s">
        <v>212</v>
      </c>
      <c r="F163" s="46">
        <v>22262025</v>
      </c>
      <c r="G163" s="46">
        <v>6520734</v>
      </c>
      <c r="H163" s="46">
        <v>6520716.7400000002</v>
      </c>
      <c r="I163" s="46">
        <f t="shared" si="20"/>
        <v>99.999735305872008</v>
      </c>
      <c r="J163" s="91"/>
      <c r="K163" s="38"/>
      <c r="L163" s="38"/>
    </row>
    <row r="164" spans="1:12" s="1" customFormat="1" ht="114.75">
      <c r="A164" s="47"/>
      <c r="B164" s="53"/>
      <c r="C164" s="47"/>
      <c r="D164" s="47"/>
      <c r="E164" s="47"/>
      <c r="F164" s="49"/>
      <c r="G164" s="49"/>
      <c r="H164" s="49"/>
      <c r="I164" s="49"/>
      <c r="J164" s="66" t="s">
        <v>2125</v>
      </c>
      <c r="K164" s="38"/>
      <c r="L164" s="38"/>
    </row>
    <row r="165" spans="1:12" s="1" customFormat="1" ht="89.25">
      <c r="A165" s="47"/>
      <c r="B165" s="53"/>
      <c r="C165" s="47"/>
      <c r="D165" s="47"/>
      <c r="E165" s="47"/>
      <c r="F165" s="49"/>
      <c r="G165" s="49"/>
      <c r="H165" s="49"/>
      <c r="I165" s="49"/>
      <c r="J165" s="55" t="s">
        <v>1993</v>
      </c>
      <c r="K165" s="38"/>
      <c r="L165" s="38"/>
    </row>
    <row r="166" spans="1:12" s="1" customFormat="1" ht="216.75">
      <c r="A166" s="47"/>
      <c r="B166" s="53"/>
      <c r="C166" s="47"/>
      <c r="D166" s="47"/>
      <c r="E166" s="47"/>
      <c r="F166" s="49"/>
      <c r="G166" s="49"/>
      <c r="H166" s="49"/>
      <c r="I166" s="49"/>
      <c r="J166" s="55" t="s">
        <v>2348</v>
      </c>
      <c r="K166" s="38"/>
      <c r="L166" s="38"/>
    </row>
    <row r="167" spans="1:12" s="1" customFormat="1" ht="148.5" customHeight="1">
      <c r="A167" s="44"/>
      <c r="B167" s="51"/>
      <c r="C167" s="44"/>
      <c r="D167" s="44"/>
      <c r="E167" s="44"/>
      <c r="F167" s="46"/>
      <c r="G167" s="46"/>
      <c r="H167" s="46"/>
      <c r="I167" s="46"/>
      <c r="J167" s="52" t="s">
        <v>2349</v>
      </c>
      <c r="K167" s="38"/>
      <c r="L167" s="38"/>
    </row>
    <row r="168" spans="1:12" s="1" customFormat="1" ht="186.75" customHeight="1">
      <c r="A168" s="41"/>
      <c r="B168" s="42"/>
      <c r="C168" s="41"/>
      <c r="D168" s="41"/>
      <c r="E168" s="41"/>
      <c r="F168" s="43"/>
      <c r="G168" s="43"/>
      <c r="H168" s="43"/>
      <c r="I168" s="43"/>
      <c r="J168" s="50" t="s">
        <v>2350</v>
      </c>
      <c r="K168" s="38"/>
      <c r="L168" s="38"/>
    </row>
    <row r="169" spans="1:12" s="1" customFormat="1" ht="382.5">
      <c r="A169" s="44"/>
      <c r="B169" s="51"/>
      <c r="C169" s="44"/>
      <c r="D169" s="44"/>
      <c r="E169" s="44"/>
      <c r="F169" s="46"/>
      <c r="G169" s="46"/>
      <c r="H169" s="46"/>
      <c r="I169" s="46"/>
      <c r="J169" s="52" t="s">
        <v>2351</v>
      </c>
      <c r="K169" s="38"/>
      <c r="L169" s="38"/>
    </row>
    <row r="170" spans="1:12" s="1" customFormat="1" ht="57" customHeight="1">
      <c r="A170" s="47"/>
      <c r="B170" s="53"/>
      <c r="C170" s="47"/>
      <c r="D170" s="47"/>
      <c r="E170" s="47"/>
      <c r="F170" s="49"/>
      <c r="G170" s="49"/>
      <c r="H170" s="49"/>
      <c r="I170" s="49"/>
      <c r="J170" s="55" t="s">
        <v>2085</v>
      </c>
      <c r="K170" s="38"/>
      <c r="L170" s="38"/>
    </row>
    <row r="171" spans="1:12" s="1" customFormat="1" ht="141.75" customHeight="1">
      <c r="A171" s="47"/>
      <c r="B171" s="53"/>
      <c r="C171" s="47"/>
      <c r="D171" s="47"/>
      <c r="E171" s="47"/>
      <c r="F171" s="49"/>
      <c r="G171" s="49"/>
      <c r="H171" s="49"/>
      <c r="I171" s="49"/>
      <c r="J171" s="55" t="s">
        <v>2403</v>
      </c>
      <c r="K171" s="38"/>
      <c r="L171" s="38"/>
    </row>
    <row r="172" spans="1:12" s="1" customFormat="1" ht="229.5">
      <c r="A172" s="44"/>
      <c r="B172" s="51"/>
      <c r="C172" s="44"/>
      <c r="D172" s="44"/>
      <c r="E172" s="44"/>
      <c r="F172" s="46"/>
      <c r="G172" s="46"/>
      <c r="H172" s="46"/>
      <c r="I172" s="46"/>
      <c r="J172" s="52" t="s">
        <v>1994</v>
      </c>
      <c r="K172" s="38"/>
      <c r="L172" s="38"/>
    </row>
    <row r="173" spans="1:12" s="1" customFormat="1" ht="63.75" customHeight="1">
      <c r="A173" s="41" t="s">
        <v>256</v>
      </c>
      <c r="B173" s="42" t="s">
        <v>257</v>
      </c>
      <c r="C173" s="41"/>
      <c r="D173" s="41"/>
      <c r="E173" s="41"/>
      <c r="F173" s="43"/>
      <c r="G173" s="43">
        <f>G174</f>
        <v>3800000</v>
      </c>
      <c r="H173" s="43">
        <f>H174</f>
        <v>1089895.26</v>
      </c>
      <c r="I173" s="43">
        <f t="shared" si="20"/>
        <v>28.681454210526315</v>
      </c>
      <c r="J173" s="68" t="s">
        <v>1995</v>
      </c>
      <c r="K173" s="38"/>
      <c r="L173" s="38"/>
    </row>
    <row r="174" spans="1:12" s="1" customFormat="1" ht="33" customHeight="1">
      <c r="A174" s="47"/>
      <c r="B174" s="48" t="s">
        <v>110</v>
      </c>
      <c r="C174" s="47">
        <v>600</v>
      </c>
      <c r="D174" s="47">
        <v>60004</v>
      </c>
      <c r="E174" s="47" t="s">
        <v>258</v>
      </c>
      <c r="F174" s="49"/>
      <c r="G174" s="49">
        <v>3800000</v>
      </c>
      <c r="H174" s="49">
        <v>1089895.26</v>
      </c>
      <c r="I174" s="49">
        <f t="shared" si="20"/>
        <v>28.681454210526315</v>
      </c>
      <c r="J174" s="94"/>
      <c r="K174" s="38"/>
      <c r="L174" s="38"/>
    </row>
    <row r="175" spans="1:12" s="1" customFormat="1" ht="38.25">
      <c r="A175" s="44"/>
      <c r="B175" s="51"/>
      <c r="C175" s="44"/>
      <c r="D175" s="44"/>
      <c r="E175" s="44"/>
      <c r="F175" s="46"/>
      <c r="G175" s="46"/>
      <c r="H175" s="46"/>
      <c r="I175" s="46"/>
      <c r="J175" s="65" t="s">
        <v>1996</v>
      </c>
      <c r="K175" s="38"/>
      <c r="L175" s="38"/>
    </row>
    <row r="176" spans="1:12" s="1" customFormat="1" ht="28.5" customHeight="1">
      <c r="A176" s="35"/>
      <c r="B176" s="39" t="s">
        <v>54</v>
      </c>
      <c r="C176" s="35"/>
      <c r="D176" s="35"/>
      <c r="E176" s="35"/>
      <c r="F176" s="37">
        <f>F177+F178</f>
        <v>2188988</v>
      </c>
      <c r="G176" s="37">
        <f t="shared" ref="G176:H176" si="21">G177+G178</f>
        <v>1200000</v>
      </c>
      <c r="H176" s="37">
        <f t="shared" si="21"/>
        <v>1050000</v>
      </c>
      <c r="I176" s="37">
        <f t="shared" ref="I176:I186" si="22">H176/G176*100</f>
        <v>87.5</v>
      </c>
      <c r="J176" s="3"/>
      <c r="K176" s="38"/>
      <c r="L176" s="38"/>
    </row>
    <row r="177" spans="1:12" s="1" customFormat="1" ht="130.5" customHeight="1">
      <c r="A177" s="35" t="s">
        <v>259</v>
      </c>
      <c r="B177" s="29" t="s">
        <v>260</v>
      </c>
      <c r="C177" s="35">
        <v>600</v>
      </c>
      <c r="D177" s="35">
        <v>60016</v>
      </c>
      <c r="E177" s="35" t="s">
        <v>212</v>
      </c>
      <c r="F177" s="40">
        <v>2188988</v>
      </c>
      <c r="G177" s="40"/>
      <c r="H177" s="40"/>
      <c r="I177" s="40"/>
      <c r="J177" s="2" t="s">
        <v>2404</v>
      </c>
      <c r="K177" s="38"/>
      <c r="L177" s="38"/>
    </row>
    <row r="178" spans="1:12" s="1" customFormat="1" ht="78.75" customHeight="1">
      <c r="A178" s="35" t="s">
        <v>2126</v>
      </c>
      <c r="B178" s="29" t="s">
        <v>261</v>
      </c>
      <c r="C178" s="35">
        <v>600</v>
      </c>
      <c r="D178" s="35">
        <v>60016</v>
      </c>
      <c r="E178" s="35" t="s">
        <v>212</v>
      </c>
      <c r="F178" s="40"/>
      <c r="G178" s="40">
        <v>1200000</v>
      </c>
      <c r="H178" s="40">
        <v>1050000</v>
      </c>
      <c r="I178" s="40">
        <f t="shared" si="22"/>
        <v>87.5</v>
      </c>
      <c r="J178" s="2" t="s">
        <v>1997</v>
      </c>
      <c r="K178" s="38"/>
      <c r="L178" s="38"/>
    </row>
    <row r="179" spans="1:12" s="1" customFormat="1" ht="28.5" customHeight="1">
      <c r="A179" s="35"/>
      <c r="B179" s="39" t="s">
        <v>55</v>
      </c>
      <c r="C179" s="35"/>
      <c r="D179" s="35"/>
      <c r="E179" s="35"/>
      <c r="F179" s="37">
        <f>F180+F185</f>
        <v>9179300</v>
      </c>
      <c r="G179" s="37">
        <f>G180+G185</f>
        <v>256540</v>
      </c>
      <c r="H179" s="37">
        <f>H180+H185</f>
        <v>246425.41</v>
      </c>
      <c r="I179" s="37">
        <f t="shared" si="22"/>
        <v>96.057304903718716</v>
      </c>
      <c r="J179" s="3"/>
      <c r="K179" s="38"/>
      <c r="L179" s="38"/>
    </row>
    <row r="180" spans="1:12" s="1" customFormat="1" ht="61.5" customHeight="1">
      <c r="A180" s="41" t="s">
        <v>262</v>
      </c>
      <c r="B180" s="42" t="s">
        <v>263</v>
      </c>
      <c r="C180" s="41"/>
      <c r="D180" s="41"/>
      <c r="E180" s="41"/>
      <c r="F180" s="43">
        <f>F181+F182+F183</f>
        <v>9179300</v>
      </c>
      <c r="G180" s="43">
        <f>G181+G182+G183</f>
        <v>246540</v>
      </c>
      <c r="H180" s="43">
        <f>H181+H182+H183</f>
        <v>245775.42</v>
      </c>
      <c r="I180" s="43">
        <f t="shared" si="22"/>
        <v>99.68987588220979</v>
      </c>
      <c r="J180" s="68" t="s">
        <v>2484</v>
      </c>
      <c r="K180" s="38"/>
      <c r="L180" s="38"/>
    </row>
    <row r="181" spans="1:12" s="1" customFormat="1" ht="28.5" customHeight="1">
      <c r="A181" s="47"/>
      <c r="B181" s="48"/>
      <c r="C181" s="47">
        <v>600</v>
      </c>
      <c r="D181" s="47">
        <v>60095</v>
      </c>
      <c r="E181" s="47" t="s">
        <v>244</v>
      </c>
      <c r="F181" s="49">
        <v>5862727</v>
      </c>
      <c r="G181" s="49">
        <v>246540</v>
      </c>
      <c r="H181" s="49">
        <v>245775.42</v>
      </c>
      <c r="I181" s="49">
        <f t="shared" si="22"/>
        <v>99.68987588220979</v>
      </c>
      <c r="J181" s="94"/>
      <c r="K181" s="38"/>
      <c r="L181" s="38"/>
    </row>
    <row r="182" spans="1:12" s="1" customFormat="1" ht="28.5" customHeight="1">
      <c r="A182" s="47"/>
      <c r="B182" s="48" t="s">
        <v>110</v>
      </c>
      <c r="C182" s="47">
        <v>600</v>
      </c>
      <c r="D182" s="47">
        <v>60095</v>
      </c>
      <c r="E182" s="47" t="s">
        <v>244</v>
      </c>
      <c r="F182" s="49">
        <v>525000</v>
      </c>
      <c r="G182" s="49"/>
      <c r="H182" s="49"/>
      <c r="I182" s="49"/>
      <c r="J182" s="94"/>
      <c r="K182" s="38"/>
      <c r="L182" s="38"/>
    </row>
    <row r="183" spans="1:12" s="1" customFormat="1" ht="28.5" customHeight="1">
      <c r="A183" s="47"/>
      <c r="B183" s="48" t="s">
        <v>250</v>
      </c>
      <c r="C183" s="47">
        <v>600</v>
      </c>
      <c r="D183" s="47">
        <v>60095</v>
      </c>
      <c r="E183" s="47" t="s">
        <v>244</v>
      </c>
      <c r="F183" s="49">
        <v>2791573</v>
      </c>
      <c r="G183" s="49"/>
      <c r="H183" s="49"/>
      <c r="I183" s="49"/>
      <c r="J183" s="94"/>
      <c r="K183" s="38"/>
      <c r="L183" s="38"/>
    </row>
    <row r="184" spans="1:12" s="1" customFormat="1" ht="63.75">
      <c r="A184" s="44"/>
      <c r="B184" s="51"/>
      <c r="C184" s="44"/>
      <c r="D184" s="44"/>
      <c r="E184" s="44"/>
      <c r="F184" s="46"/>
      <c r="G184" s="46"/>
      <c r="H184" s="46"/>
      <c r="I184" s="46"/>
      <c r="J184" s="52" t="s">
        <v>1998</v>
      </c>
      <c r="K184" s="38"/>
      <c r="L184" s="38"/>
    </row>
    <row r="185" spans="1:12" s="1" customFormat="1" ht="41.25" customHeight="1">
      <c r="A185" s="35" t="s">
        <v>299</v>
      </c>
      <c r="B185" s="29" t="s">
        <v>264</v>
      </c>
      <c r="C185" s="35">
        <v>600</v>
      </c>
      <c r="D185" s="35">
        <v>60095</v>
      </c>
      <c r="E185" s="35" t="s">
        <v>146</v>
      </c>
      <c r="F185" s="40"/>
      <c r="G185" s="40">
        <v>10000</v>
      </c>
      <c r="H185" s="40">
        <v>649.99</v>
      </c>
      <c r="I185" s="40">
        <f t="shared" si="22"/>
        <v>6.4999000000000002</v>
      </c>
      <c r="J185" s="2" t="s">
        <v>1999</v>
      </c>
      <c r="K185" s="38"/>
      <c r="L185" s="38"/>
    </row>
    <row r="186" spans="1:12" s="1" customFormat="1" ht="42" customHeight="1">
      <c r="A186" s="35"/>
      <c r="B186" s="39" t="s">
        <v>56</v>
      </c>
      <c r="C186" s="35"/>
      <c r="D186" s="35"/>
      <c r="E186" s="35"/>
      <c r="F186" s="37">
        <f>SUM(F187,F192:F194,F199:F200,F205:F216,F222,F224:F228,F230:F231,F234,F236,F239:F241,F243,F245,F247:F251,F253,F255,F257:F263,F265:F283,F289,F292:F297,F301,F313,F316:F325,F330:F332,F335:F338,F342:F354,F359,F362:F364,F368:F372,F387:F392,F395:F405,F407,F409,F411,F414,F420:F430,F435:F450,F452,F454,F457,F459,F461,F463,F465,F467,F469,F471,F473,F475,F477:F478,F481)</f>
        <v>466532869</v>
      </c>
      <c r="G186" s="37">
        <f>SUM(G187,G192:G194,G199:G200,G205:G216,G222,G224:G228,G230:G231,G234,G236,G239:G241,G243,G245,G247:G251,G253,G255,G257:G263,G265:G283,G289,G292:G297,G301,G313,G316:G325,G330:G332,G335:G338,G342:G354,G359,G362:G364,G368:G372,G387:G392,G395:G405,G407,G409,G411,G414,G420:G430,G435:G450,G452,G454,G457,G459,G461,G463,G465,G467,G469,G471,G473,G475,G477:G478,G481)</f>
        <v>427954910.74000001</v>
      </c>
      <c r="H186" s="37">
        <f>SUM(H187,H192:H194,H199:H200,H205:H216,H222,H224:H228,H230:H231,H234,H236,H239:H241,H243,H245,H247:H251,H253,H255,H257:H263,H265:H283,H289,H292:H297,H301,H313,H316:H325,H330:H332,H335:H338,H342:H354,H359,H362:H364,H368:H372,H387:H392,H395:H405,H407,H409,H411,H414,H420:H430,H435:H450,H452,H454,H457,H459,H461,H463,H465,H467,H469,H471,H473,H475,H477:H478,H481)</f>
        <v>395841503.66000021</v>
      </c>
      <c r="I186" s="37">
        <f t="shared" si="22"/>
        <v>92.496076975849917</v>
      </c>
      <c r="J186" s="3"/>
      <c r="K186" s="38"/>
      <c r="L186" s="38"/>
    </row>
    <row r="187" spans="1:12" s="1" customFormat="1" ht="102" customHeight="1">
      <c r="A187" s="41" t="s">
        <v>265</v>
      </c>
      <c r="B187" s="42" t="s">
        <v>266</v>
      </c>
      <c r="C187" s="41"/>
      <c r="D187" s="41"/>
      <c r="E187" s="41"/>
      <c r="F187" s="43">
        <f>F188+F189+F190</f>
        <v>66156537</v>
      </c>
      <c r="G187" s="43">
        <f>G188+G189+G190</f>
        <v>68096537</v>
      </c>
      <c r="H187" s="43">
        <f>H188+H189+H190</f>
        <v>67376857.960000008</v>
      </c>
      <c r="I187" s="43">
        <f t="shared" ref="I187:I210" si="23">H187/G187*100</f>
        <v>98.943148841768576</v>
      </c>
      <c r="J187" s="68" t="s">
        <v>2000</v>
      </c>
      <c r="K187" s="38"/>
      <c r="L187" s="38"/>
    </row>
    <row r="188" spans="1:12" s="1" customFormat="1" ht="28.5" customHeight="1">
      <c r="A188" s="47"/>
      <c r="B188" s="48"/>
      <c r="C188" s="47">
        <v>600</v>
      </c>
      <c r="D188" s="47">
        <v>60015</v>
      </c>
      <c r="E188" s="47" t="s">
        <v>146</v>
      </c>
      <c r="F188" s="49">
        <v>3773962</v>
      </c>
      <c r="G188" s="49">
        <v>381152</v>
      </c>
      <c r="H188" s="49">
        <v>181175.07</v>
      </c>
      <c r="I188" s="49">
        <f t="shared" si="23"/>
        <v>47.533548295693059</v>
      </c>
      <c r="J188" s="94"/>
      <c r="K188" s="38"/>
      <c r="L188" s="38"/>
    </row>
    <row r="189" spans="1:12" s="1" customFormat="1" ht="28.5" customHeight="1">
      <c r="A189" s="47"/>
      <c r="B189" s="48" t="s">
        <v>110</v>
      </c>
      <c r="C189" s="47">
        <v>600</v>
      </c>
      <c r="D189" s="47">
        <v>60015</v>
      </c>
      <c r="E189" s="47" t="s">
        <v>146</v>
      </c>
      <c r="F189" s="49">
        <v>42580594</v>
      </c>
      <c r="G189" s="49">
        <v>47913404</v>
      </c>
      <c r="H189" s="49">
        <v>47393702.700000003</v>
      </c>
      <c r="I189" s="49">
        <f t="shared" si="23"/>
        <v>98.915332127101635</v>
      </c>
      <c r="J189" s="94"/>
      <c r="K189" s="38"/>
      <c r="L189" s="38"/>
    </row>
    <row r="190" spans="1:12" s="1" customFormat="1" ht="28.5" customHeight="1">
      <c r="A190" s="47"/>
      <c r="B190" s="48" t="s">
        <v>250</v>
      </c>
      <c r="C190" s="47">
        <v>600</v>
      </c>
      <c r="D190" s="47">
        <v>60015</v>
      </c>
      <c r="E190" s="47" t="s">
        <v>146</v>
      </c>
      <c r="F190" s="49">
        <v>19801981</v>
      </c>
      <c r="G190" s="49">
        <v>19801981</v>
      </c>
      <c r="H190" s="49">
        <v>19801980.190000001</v>
      </c>
      <c r="I190" s="49">
        <f t="shared" si="23"/>
        <v>99.999995909500171</v>
      </c>
      <c r="J190" s="94"/>
      <c r="K190" s="38"/>
      <c r="L190" s="38"/>
    </row>
    <row r="191" spans="1:12" s="1" customFormat="1" ht="255.75" customHeight="1">
      <c r="A191" s="44"/>
      <c r="B191" s="51"/>
      <c r="C191" s="44"/>
      <c r="D191" s="44"/>
      <c r="E191" s="44"/>
      <c r="F191" s="46"/>
      <c r="G191" s="46"/>
      <c r="H191" s="46"/>
      <c r="I191" s="46"/>
      <c r="J191" s="56" t="s">
        <v>2051</v>
      </c>
      <c r="K191" s="38"/>
      <c r="L191" s="38"/>
    </row>
    <row r="192" spans="1:12" s="1" customFormat="1" ht="28.5" customHeight="1">
      <c r="A192" s="35" t="s">
        <v>267</v>
      </c>
      <c r="B192" s="29" t="s">
        <v>268</v>
      </c>
      <c r="C192" s="35">
        <v>600</v>
      </c>
      <c r="D192" s="35">
        <v>60015</v>
      </c>
      <c r="E192" s="35" t="s">
        <v>146</v>
      </c>
      <c r="F192" s="40">
        <v>1179324</v>
      </c>
      <c r="G192" s="40"/>
      <c r="H192" s="40"/>
      <c r="I192" s="40"/>
      <c r="J192" s="2" t="s">
        <v>1691</v>
      </c>
      <c r="K192" s="38"/>
      <c r="L192" s="38"/>
    </row>
    <row r="193" spans="1:12" s="1" customFormat="1" ht="53.25" customHeight="1">
      <c r="A193" s="35" t="s">
        <v>269</v>
      </c>
      <c r="B193" s="29" t="s">
        <v>270</v>
      </c>
      <c r="C193" s="35">
        <v>600</v>
      </c>
      <c r="D193" s="35">
        <v>60015</v>
      </c>
      <c r="E193" s="35" t="s">
        <v>146</v>
      </c>
      <c r="F193" s="40">
        <v>1125450</v>
      </c>
      <c r="G193" s="40"/>
      <c r="H193" s="40"/>
      <c r="I193" s="40"/>
      <c r="J193" s="2" t="s">
        <v>2055</v>
      </c>
      <c r="K193" s="38"/>
      <c r="L193" s="38"/>
    </row>
    <row r="194" spans="1:12" s="1" customFormat="1" ht="27.75" customHeight="1">
      <c r="A194" s="41" t="s">
        <v>271</v>
      </c>
      <c r="B194" s="42" t="s">
        <v>272</v>
      </c>
      <c r="C194" s="41"/>
      <c r="D194" s="41"/>
      <c r="E194" s="41"/>
      <c r="F194" s="43">
        <f>F195+F196+F197</f>
        <v>2000000</v>
      </c>
      <c r="G194" s="43">
        <f>G195+G196+G197</f>
        <v>1551780</v>
      </c>
      <c r="H194" s="43">
        <f>H195+H196+H197</f>
        <v>1522628.5</v>
      </c>
      <c r="I194" s="43">
        <f t="shared" si="23"/>
        <v>98.121415406823132</v>
      </c>
      <c r="J194" s="68" t="s">
        <v>2352</v>
      </c>
      <c r="K194" s="38"/>
      <c r="L194" s="38"/>
    </row>
    <row r="195" spans="1:12" s="1" customFormat="1" ht="28.5" customHeight="1">
      <c r="A195" s="47"/>
      <c r="B195" s="48"/>
      <c r="C195" s="47">
        <v>600</v>
      </c>
      <c r="D195" s="47">
        <v>60015</v>
      </c>
      <c r="E195" s="47" t="s">
        <v>212</v>
      </c>
      <c r="F195" s="49">
        <v>2000000</v>
      </c>
      <c r="G195" s="49">
        <v>29151</v>
      </c>
      <c r="H195" s="49"/>
      <c r="I195" s="49"/>
      <c r="J195" s="94"/>
      <c r="K195" s="38"/>
      <c r="L195" s="38"/>
    </row>
    <row r="196" spans="1:12" s="1" customFormat="1" ht="28.5" customHeight="1">
      <c r="A196" s="47"/>
      <c r="B196" s="48" t="s">
        <v>110</v>
      </c>
      <c r="C196" s="47">
        <v>600</v>
      </c>
      <c r="D196" s="47">
        <v>60015</v>
      </c>
      <c r="E196" s="47" t="s">
        <v>212</v>
      </c>
      <c r="F196" s="49"/>
      <c r="G196" s="49">
        <v>1395488</v>
      </c>
      <c r="H196" s="49">
        <v>1395487.5</v>
      </c>
      <c r="I196" s="49">
        <f t="shared" si="23"/>
        <v>99.999964170240091</v>
      </c>
      <c r="J196" s="94"/>
      <c r="K196" s="38"/>
      <c r="L196" s="38"/>
    </row>
    <row r="197" spans="1:12" s="1" customFormat="1" ht="39.75" customHeight="1">
      <c r="A197" s="47"/>
      <c r="B197" s="48" t="s">
        <v>273</v>
      </c>
      <c r="C197" s="47">
        <v>600</v>
      </c>
      <c r="D197" s="47">
        <v>60015</v>
      </c>
      <c r="E197" s="47" t="s">
        <v>212</v>
      </c>
      <c r="F197" s="49"/>
      <c r="G197" s="49">
        <v>127141</v>
      </c>
      <c r="H197" s="49">
        <v>127141</v>
      </c>
      <c r="I197" s="49">
        <f t="shared" si="23"/>
        <v>100</v>
      </c>
      <c r="J197" s="94"/>
      <c r="K197" s="38"/>
      <c r="L197" s="38"/>
    </row>
    <row r="198" spans="1:12" s="1" customFormat="1" ht="127.5">
      <c r="A198" s="44"/>
      <c r="B198" s="51"/>
      <c r="C198" s="44"/>
      <c r="D198" s="44"/>
      <c r="E198" s="44"/>
      <c r="F198" s="46"/>
      <c r="G198" s="46"/>
      <c r="H198" s="46"/>
      <c r="I198" s="46"/>
      <c r="J198" s="56" t="s">
        <v>2052</v>
      </c>
      <c r="K198" s="38"/>
      <c r="L198" s="38"/>
    </row>
    <row r="199" spans="1:12" s="1" customFormat="1" ht="255">
      <c r="A199" s="35" t="s">
        <v>274</v>
      </c>
      <c r="B199" s="29" t="s">
        <v>275</v>
      </c>
      <c r="C199" s="35">
        <v>600</v>
      </c>
      <c r="D199" s="35">
        <v>60015</v>
      </c>
      <c r="E199" s="35" t="s">
        <v>146</v>
      </c>
      <c r="F199" s="40">
        <v>33800000</v>
      </c>
      <c r="G199" s="40">
        <v>10031534</v>
      </c>
      <c r="H199" s="40">
        <v>3604242.44</v>
      </c>
      <c r="I199" s="40">
        <f t="shared" si="23"/>
        <v>35.929125495661978</v>
      </c>
      <c r="J199" s="2" t="s">
        <v>2405</v>
      </c>
      <c r="K199" s="38"/>
      <c r="L199" s="38"/>
    </row>
    <row r="200" spans="1:12" s="1" customFormat="1" ht="30" customHeight="1">
      <c r="A200" s="41" t="s">
        <v>276</v>
      </c>
      <c r="B200" s="42" t="s">
        <v>277</v>
      </c>
      <c r="C200" s="41"/>
      <c r="D200" s="41"/>
      <c r="E200" s="41"/>
      <c r="F200" s="43">
        <f>F201+F202+F203</f>
        <v>98346797</v>
      </c>
      <c r="G200" s="43">
        <f>G201+G202+G203</f>
        <v>91846913</v>
      </c>
      <c r="H200" s="43">
        <f>H201+H202+H203</f>
        <v>80532651.829999998</v>
      </c>
      <c r="I200" s="43">
        <f t="shared" si="23"/>
        <v>87.681392002799257</v>
      </c>
      <c r="J200" s="68" t="s">
        <v>1692</v>
      </c>
      <c r="K200" s="38"/>
      <c r="L200" s="38"/>
    </row>
    <row r="201" spans="1:12" s="1" customFormat="1" ht="28.5" customHeight="1">
      <c r="A201" s="47"/>
      <c r="B201" s="48" t="s">
        <v>110</v>
      </c>
      <c r="C201" s="47">
        <v>600</v>
      </c>
      <c r="D201" s="47">
        <v>60015</v>
      </c>
      <c r="E201" s="47" t="s">
        <v>146</v>
      </c>
      <c r="F201" s="49">
        <v>36140000</v>
      </c>
      <c r="G201" s="49">
        <v>29640116</v>
      </c>
      <c r="H201" s="49">
        <v>18325855.57</v>
      </c>
      <c r="I201" s="49">
        <f t="shared" si="23"/>
        <v>61.8278807343399</v>
      </c>
      <c r="J201" s="70"/>
      <c r="K201" s="38"/>
      <c r="L201" s="38"/>
    </row>
    <row r="202" spans="1:12" s="1" customFormat="1" ht="28.5" customHeight="1">
      <c r="A202" s="47"/>
      <c r="B202" s="48" t="s">
        <v>24</v>
      </c>
      <c r="C202" s="47">
        <v>600</v>
      </c>
      <c r="D202" s="47">
        <v>60015</v>
      </c>
      <c r="E202" s="47" t="s">
        <v>146</v>
      </c>
      <c r="F202" s="49">
        <v>1400000</v>
      </c>
      <c r="G202" s="49">
        <v>1400000</v>
      </c>
      <c r="H202" s="49">
        <v>1400000</v>
      </c>
      <c r="I202" s="49">
        <f t="shared" si="23"/>
        <v>100</v>
      </c>
      <c r="J202" s="70"/>
      <c r="K202" s="38"/>
      <c r="L202" s="38"/>
    </row>
    <row r="203" spans="1:12" s="1" customFormat="1" ht="28.5" customHeight="1">
      <c r="A203" s="47"/>
      <c r="B203" s="48" t="s">
        <v>250</v>
      </c>
      <c r="C203" s="47">
        <v>600</v>
      </c>
      <c r="D203" s="47">
        <v>60015</v>
      </c>
      <c r="E203" s="47" t="s">
        <v>146</v>
      </c>
      <c r="F203" s="49">
        <v>60806797</v>
      </c>
      <c r="G203" s="49">
        <v>60806797</v>
      </c>
      <c r="H203" s="49">
        <v>60806796.259999998</v>
      </c>
      <c r="I203" s="49">
        <f t="shared" si="23"/>
        <v>99.99999878303079</v>
      </c>
      <c r="J203" s="70"/>
      <c r="K203" s="38"/>
      <c r="L203" s="38"/>
    </row>
    <row r="204" spans="1:12" s="1" customFormat="1" ht="79.5" customHeight="1">
      <c r="A204" s="44"/>
      <c r="B204" s="51"/>
      <c r="C204" s="44"/>
      <c r="D204" s="44"/>
      <c r="E204" s="44"/>
      <c r="F204" s="46"/>
      <c r="G204" s="46"/>
      <c r="H204" s="46"/>
      <c r="I204" s="46"/>
      <c r="J204" s="52" t="s">
        <v>2001</v>
      </c>
      <c r="K204" s="38"/>
      <c r="L204" s="38"/>
    </row>
    <row r="205" spans="1:12" s="1" customFormat="1" ht="89.25">
      <c r="A205" s="35" t="s">
        <v>278</v>
      </c>
      <c r="B205" s="29" t="s">
        <v>279</v>
      </c>
      <c r="C205" s="35">
        <v>600</v>
      </c>
      <c r="D205" s="35">
        <v>60016</v>
      </c>
      <c r="E205" s="35" t="s">
        <v>212</v>
      </c>
      <c r="F205" s="40">
        <v>984000</v>
      </c>
      <c r="G205" s="40"/>
      <c r="H205" s="40"/>
      <c r="I205" s="40"/>
      <c r="J205" s="2" t="s">
        <v>1694</v>
      </c>
      <c r="K205" s="38"/>
      <c r="L205" s="38"/>
    </row>
    <row r="206" spans="1:12" s="1" customFormat="1" ht="146.25" customHeight="1">
      <c r="A206" s="35" t="s">
        <v>280</v>
      </c>
      <c r="B206" s="29" t="s">
        <v>281</v>
      </c>
      <c r="C206" s="35">
        <v>600</v>
      </c>
      <c r="D206" s="35">
        <v>60015</v>
      </c>
      <c r="E206" s="35" t="s">
        <v>212</v>
      </c>
      <c r="F206" s="40">
        <v>196800</v>
      </c>
      <c r="G206" s="40"/>
      <c r="H206" s="40"/>
      <c r="I206" s="40"/>
      <c r="J206" s="2" t="s">
        <v>2002</v>
      </c>
      <c r="K206" s="38"/>
      <c r="L206" s="38"/>
    </row>
    <row r="207" spans="1:12" s="1" customFormat="1" ht="40.5" customHeight="1">
      <c r="A207" s="35" t="s">
        <v>282</v>
      </c>
      <c r="B207" s="29" t="s">
        <v>283</v>
      </c>
      <c r="C207" s="35">
        <v>600</v>
      </c>
      <c r="D207" s="35">
        <v>60015</v>
      </c>
      <c r="E207" s="35" t="s">
        <v>212</v>
      </c>
      <c r="F207" s="40">
        <v>320000</v>
      </c>
      <c r="G207" s="40"/>
      <c r="H207" s="40"/>
      <c r="I207" s="40"/>
      <c r="J207" s="2" t="s">
        <v>2003</v>
      </c>
      <c r="K207" s="38"/>
      <c r="L207" s="38"/>
    </row>
    <row r="208" spans="1:12" s="1" customFormat="1" ht="42" customHeight="1">
      <c r="A208" s="35" t="s">
        <v>284</v>
      </c>
      <c r="B208" s="29" t="s">
        <v>285</v>
      </c>
      <c r="C208" s="35">
        <v>600</v>
      </c>
      <c r="D208" s="35">
        <v>60016</v>
      </c>
      <c r="E208" s="35" t="s">
        <v>146</v>
      </c>
      <c r="F208" s="40">
        <v>550000</v>
      </c>
      <c r="G208" s="40">
        <v>343700</v>
      </c>
      <c r="H208" s="40">
        <v>343700</v>
      </c>
      <c r="I208" s="40">
        <f t="shared" si="23"/>
        <v>100</v>
      </c>
      <c r="J208" s="2" t="s">
        <v>1695</v>
      </c>
      <c r="K208" s="38"/>
      <c r="L208" s="38"/>
    </row>
    <row r="209" spans="1:12" s="1" customFormat="1" ht="42.75" customHeight="1">
      <c r="A209" s="35" t="s">
        <v>286</v>
      </c>
      <c r="B209" s="29" t="s">
        <v>287</v>
      </c>
      <c r="C209" s="35">
        <v>600</v>
      </c>
      <c r="D209" s="35">
        <v>60015</v>
      </c>
      <c r="E209" s="35" t="s">
        <v>212</v>
      </c>
      <c r="F209" s="40">
        <v>279825</v>
      </c>
      <c r="G209" s="40"/>
      <c r="H209" s="40"/>
      <c r="I209" s="40"/>
      <c r="J209" s="2" t="s">
        <v>1696</v>
      </c>
      <c r="K209" s="38"/>
      <c r="L209" s="38"/>
    </row>
    <row r="210" spans="1:12" s="1" customFormat="1" ht="78.75" customHeight="1">
      <c r="A210" s="35" t="s">
        <v>288</v>
      </c>
      <c r="B210" s="29" t="s">
        <v>289</v>
      </c>
      <c r="C210" s="35">
        <v>900</v>
      </c>
      <c r="D210" s="35">
        <v>90015</v>
      </c>
      <c r="E210" s="35" t="s">
        <v>212</v>
      </c>
      <c r="F210" s="40"/>
      <c r="G210" s="40">
        <v>14900</v>
      </c>
      <c r="H210" s="40">
        <v>14900</v>
      </c>
      <c r="I210" s="40">
        <f t="shared" si="23"/>
        <v>100</v>
      </c>
      <c r="J210" s="2" t="s">
        <v>1697</v>
      </c>
      <c r="K210" s="38"/>
      <c r="L210" s="38"/>
    </row>
    <row r="211" spans="1:12" s="1" customFormat="1" ht="127.5">
      <c r="A211" s="41" t="s">
        <v>290</v>
      </c>
      <c r="B211" s="42" t="s">
        <v>291</v>
      </c>
      <c r="C211" s="41">
        <v>600</v>
      </c>
      <c r="D211" s="41">
        <v>60095</v>
      </c>
      <c r="E211" s="41" t="s">
        <v>292</v>
      </c>
      <c r="F211" s="43"/>
      <c r="G211" s="43">
        <v>321000</v>
      </c>
      <c r="H211" s="43">
        <v>232572.19</v>
      </c>
      <c r="I211" s="43">
        <f t="shared" ref="I211:I223" si="24">H211/G211*100</f>
        <v>72.452395638629284</v>
      </c>
      <c r="J211" s="50" t="s">
        <v>2004</v>
      </c>
      <c r="K211" s="38"/>
      <c r="L211" s="38"/>
    </row>
    <row r="212" spans="1:12" s="1" customFormat="1" ht="127.5">
      <c r="A212" s="44"/>
      <c r="B212" s="51"/>
      <c r="C212" s="44"/>
      <c r="D212" s="44"/>
      <c r="E212" s="44"/>
      <c r="F212" s="46"/>
      <c r="G212" s="46"/>
      <c r="H212" s="46"/>
      <c r="I212" s="46"/>
      <c r="J212" s="52" t="s">
        <v>2327</v>
      </c>
      <c r="K212" s="38"/>
      <c r="L212" s="38"/>
    </row>
    <row r="213" spans="1:12" s="1" customFormat="1" ht="216.75" customHeight="1">
      <c r="A213" s="35" t="s">
        <v>293</v>
      </c>
      <c r="B213" s="29" t="s">
        <v>294</v>
      </c>
      <c r="C213" s="35">
        <v>600</v>
      </c>
      <c r="D213" s="35">
        <v>60016</v>
      </c>
      <c r="E213" s="35" t="s">
        <v>212</v>
      </c>
      <c r="F213" s="40">
        <v>70000</v>
      </c>
      <c r="G213" s="40"/>
      <c r="H213" s="40"/>
      <c r="I213" s="40"/>
      <c r="J213" s="2" t="s">
        <v>1698</v>
      </c>
      <c r="K213" s="38"/>
      <c r="L213" s="38"/>
    </row>
    <row r="214" spans="1:12" s="1" customFormat="1" ht="157.5" customHeight="1">
      <c r="A214" s="35" t="s">
        <v>295</v>
      </c>
      <c r="B214" s="29" t="s">
        <v>296</v>
      </c>
      <c r="C214" s="35">
        <v>600</v>
      </c>
      <c r="D214" s="35">
        <v>60016</v>
      </c>
      <c r="E214" s="35" t="s">
        <v>212</v>
      </c>
      <c r="F214" s="40">
        <v>366256</v>
      </c>
      <c r="G214" s="40">
        <v>150000</v>
      </c>
      <c r="H214" s="40">
        <v>149999.73000000001</v>
      </c>
      <c r="I214" s="40">
        <f t="shared" si="24"/>
        <v>99.99982</v>
      </c>
      <c r="J214" s="2" t="s">
        <v>2353</v>
      </c>
      <c r="K214" s="38"/>
      <c r="L214" s="38"/>
    </row>
    <row r="215" spans="1:12" s="1" customFormat="1" ht="89.25" customHeight="1">
      <c r="A215" s="44"/>
      <c r="B215" s="51"/>
      <c r="C215" s="44"/>
      <c r="D215" s="44"/>
      <c r="E215" s="44"/>
      <c r="F215" s="46"/>
      <c r="G215" s="46"/>
      <c r="H215" s="46"/>
      <c r="I215" s="46"/>
      <c r="J215" s="52" t="s">
        <v>2354</v>
      </c>
      <c r="K215" s="38"/>
      <c r="L215" s="38"/>
    </row>
    <row r="216" spans="1:12" s="1" customFormat="1" ht="107.25" customHeight="1">
      <c r="A216" s="41" t="s">
        <v>297</v>
      </c>
      <c r="B216" s="42" t="s">
        <v>298</v>
      </c>
      <c r="C216" s="41"/>
      <c r="D216" s="41"/>
      <c r="E216" s="41"/>
      <c r="F216" s="43">
        <f>F217+F218</f>
        <v>26300000</v>
      </c>
      <c r="G216" s="43">
        <f>G217+G218</f>
        <v>26817130</v>
      </c>
      <c r="H216" s="43">
        <f>H217+H218</f>
        <v>26609926.859999999</v>
      </c>
      <c r="I216" s="43">
        <f t="shared" si="24"/>
        <v>99.227347818353422</v>
      </c>
      <c r="J216" s="68" t="s">
        <v>2407</v>
      </c>
      <c r="K216" s="38"/>
      <c r="L216" s="38"/>
    </row>
    <row r="217" spans="1:12" s="1" customFormat="1" ht="28.5" customHeight="1">
      <c r="A217" s="47"/>
      <c r="B217" s="48" t="s">
        <v>110</v>
      </c>
      <c r="C217" s="47">
        <v>600</v>
      </c>
      <c r="D217" s="47">
        <v>60015</v>
      </c>
      <c r="E217" s="47" t="s">
        <v>212</v>
      </c>
      <c r="F217" s="49">
        <v>3300000</v>
      </c>
      <c r="G217" s="49">
        <v>3817130</v>
      </c>
      <c r="H217" s="49">
        <v>3609926.86</v>
      </c>
      <c r="I217" s="49">
        <f t="shared" si="24"/>
        <v>94.571755743189257</v>
      </c>
      <c r="J217" s="94"/>
      <c r="K217" s="38"/>
      <c r="L217" s="38"/>
    </row>
    <row r="218" spans="1:12" s="1" customFormat="1" ht="37.5" customHeight="1">
      <c r="A218" s="47"/>
      <c r="B218" s="48" t="s">
        <v>24</v>
      </c>
      <c r="C218" s="47">
        <v>600</v>
      </c>
      <c r="D218" s="47">
        <v>60015</v>
      </c>
      <c r="E218" s="47" t="s">
        <v>212</v>
      </c>
      <c r="F218" s="49">
        <v>23000000</v>
      </c>
      <c r="G218" s="49">
        <v>23000000</v>
      </c>
      <c r="H218" s="49">
        <v>23000000</v>
      </c>
      <c r="I218" s="49">
        <f t="shared" si="24"/>
        <v>100</v>
      </c>
      <c r="J218" s="94"/>
      <c r="K218" s="38"/>
      <c r="L218" s="38"/>
    </row>
    <row r="219" spans="1:12" s="1" customFormat="1" ht="102">
      <c r="A219" s="44"/>
      <c r="B219" s="51"/>
      <c r="C219" s="44"/>
      <c r="D219" s="44"/>
      <c r="E219" s="44"/>
      <c r="F219" s="46"/>
      <c r="G219" s="46"/>
      <c r="H219" s="46"/>
      <c r="I219" s="46"/>
      <c r="J219" s="52" t="s">
        <v>2406</v>
      </c>
      <c r="K219" s="38"/>
      <c r="L219" s="38"/>
    </row>
    <row r="220" spans="1:12" s="1" customFormat="1" ht="231.75" customHeight="1">
      <c r="A220" s="41"/>
      <c r="B220" s="42"/>
      <c r="C220" s="41"/>
      <c r="D220" s="41"/>
      <c r="E220" s="41"/>
      <c r="F220" s="43"/>
      <c r="G220" s="43"/>
      <c r="H220" s="43"/>
      <c r="I220" s="43"/>
      <c r="J220" s="59" t="s">
        <v>2408</v>
      </c>
      <c r="K220" s="38"/>
      <c r="L220" s="38"/>
    </row>
    <row r="221" spans="1:12" s="1" customFormat="1" ht="255">
      <c r="A221" s="44"/>
      <c r="B221" s="51"/>
      <c r="C221" s="44"/>
      <c r="D221" s="44"/>
      <c r="E221" s="44"/>
      <c r="F221" s="46"/>
      <c r="G221" s="46"/>
      <c r="H221" s="46"/>
      <c r="I221" s="46"/>
      <c r="J221" s="52" t="s">
        <v>2355</v>
      </c>
      <c r="K221" s="38"/>
      <c r="L221" s="38"/>
    </row>
    <row r="222" spans="1:12" s="1" customFormat="1" ht="49.5" customHeight="1">
      <c r="A222" s="41" t="s">
        <v>300</v>
      </c>
      <c r="B222" s="42" t="s">
        <v>301</v>
      </c>
      <c r="C222" s="41"/>
      <c r="D222" s="41"/>
      <c r="E222" s="41"/>
      <c r="F222" s="43">
        <f>F223</f>
        <v>53751</v>
      </c>
      <c r="G222" s="43">
        <f>G223</f>
        <v>53751</v>
      </c>
      <c r="H222" s="43">
        <f>H223</f>
        <v>53751</v>
      </c>
      <c r="I222" s="43">
        <f t="shared" si="24"/>
        <v>100</v>
      </c>
      <c r="J222" s="68" t="s">
        <v>1699</v>
      </c>
      <c r="K222" s="38"/>
      <c r="L222" s="38"/>
    </row>
    <row r="223" spans="1:12" s="1" customFormat="1" ht="28.5" customHeight="1">
      <c r="A223" s="44"/>
      <c r="B223" s="45" t="s">
        <v>33</v>
      </c>
      <c r="C223" s="44">
        <v>600</v>
      </c>
      <c r="D223" s="44">
        <v>60016</v>
      </c>
      <c r="E223" s="44" t="s">
        <v>212</v>
      </c>
      <c r="F223" s="46">
        <v>53751</v>
      </c>
      <c r="G223" s="46">
        <v>53751</v>
      </c>
      <c r="H223" s="46">
        <v>53751</v>
      </c>
      <c r="I223" s="46">
        <f t="shared" si="24"/>
        <v>100</v>
      </c>
      <c r="J223" s="91"/>
      <c r="K223" s="38"/>
      <c r="L223" s="38"/>
    </row>
    <row r="224" spans="1:12" s="1" customFormat="1" ht="41.25" customHeight="1">
      <c r="A224" s="35" t="s">
        <v>302</v>
      </c>
      <c r="B224" s="29" t="s">
        <v>303</v>
      </c>
      <c r="C224" s="35">
        <v>600</v>
      </c>
      <c r="D224" s="35">
        <v>60016</v>
      </c>
      <c r="E224" s="35" t="s">
        <v>212</v>
      </c>
      <c r="F224" s="40">
        <v>58000</v>
      </c>
      <c r="G224" s="40"/>
      <c r="H224" s="40"/>
      <c r="I224" s="40"/>
      <c r="J224" s="2" t="s">
        <v>2393</v>
      </c>
      <c r="K224" s="38"/>
      <c r="L224" s="38"/>
    </row>
    <row r="225" spans="1:12" s="1" customFormat="1" ht="27.75" customHeight="1">
      <c r="A225" s="35" t="s">
        <v>304</v>
      </c>
      <c r="B225" s="29" t="s">
        <v>305</v>
      </c>
      <c r="C225" s="35">
        <v>600</v>
      </c>
      <c r="D225" s="35">
        <v>60016</v>
      </c>
      <c r="E225" s="35" t="s">
        <v>212</v>
      </c>
      <c r="F225" s="40">
        <v>250000</v>
      </c>
      <c r="G225" s="40"/>
      <c r="H225" s="40"/>
      <c r="I225" s="40"/>
      <c r="J225" s="2" t="s">
        <v>2394</v>
      </c>
      <c r="K225" s="38"/>
      <c r="L225" s="38"/>
    </row>
    <row r="226" spans="1:12" s="1" customFormat="1" ht="27.75" customHeight="1">
      <c r="A226" s="35" t="s">
        <v>306</v>
      </c>
      <c r="B226" s="29" t="s">
        <v>307</v>
      </c>
      <c r="C226" s="35">
        <v>600</v>
      </c>
      <c r="D226" s="35">
        <v>60016</v>
      </c>
      <c r="E226" s="35" t="s">
        <v>212</v>
      </c>
      <c r="F226" s="40">
        <v>50000</v>
      </c>
      <c r="G226" s="40"/>
      <c r="H226" s="40"/>
      <c r="I226" s="40"/>
      <c r="J226" s="2" t="s">
        <v>1691</v>
      </c>
      <c r="K226" s="38"/>
      <c r="L226" s="38"/>
    </row>
    <row r="227" spans="1:12" s="1" customFormat="1" ht="104.25" customHeight="1">
      <c r="A227" s="35" t="s">
        <v>308</v>
      </c>
      <c r="B227" s="29" t="s">
        <v>309</v>
      </c>
      <c r="C227" s="35">
        <v>600</v>
      </c>
      <c r="D227" s="35">
        <v>60016</v>
      </c>
      <c r="E227" s="35" t="s">
        <v>212</v>
      </c>
      <c r="F227" s="40">
        <v>134993</v>
      </c>
      <c r="G227" s="40"/>
      <c r="H227" s="40"/>
      <c r="I227" s="40"/>
      <c r="J227" s="2" t="s">
        <v>1700</v>
      </c>
      <c r="K227" s="38"/>
      <c r="L227" s="38"/>
    </row>
    <row r="228" spans="1:12" s="1" customFormat="1" ht="80.25" customHeight="1">
      <c r="A228" s="41" t="s">
        <v>310</v>
      </c>
      <c r="B228" s="42" t="s">
        <v>311</v>
      </c>
      <c r="C228" s="41"/>
      <c r="D228" s="41"/>
      <c r="E228" s="41"/>
      <c r="F228" s="43">
        <f>F229</f>
        <v>619000</v>
      </c>
      <c r="G228" s="43">
        <f>G229</f>
        <v>619000</v>
      </c>
      <c r="H228" s="43"/>
      <c r="I228" s="43"/>
      <c r="J228" s="68" t="s">
        <v>2005</v>
      </c>
      <c r="K228" s="38"/>
      <c r="L228" s="38"/>
    </row>
    <row r="229" spans="1:12" s="1" customFormat="1" ht="50.25" customHeight="1">
      <c r="A229" s="44"/>
      <c r="B229" s="45" t="s">
        <v>37</v>
      </c>
      <c r="C229" s="44">
        <v>600</v>
      </c>
      <c r="D229" s="44">
        <v>60016</v>
      </c>
      <c r="E229" s="44" t="s">
        <v>212</v>
      </c>
      <c r="F229" s="46">
        <v>619000</v>
      </c>
      <c r="G229" s="46">
        <v>619000</v>
      </c>
      <c r="H229" s="46"/>
      <c r="I229" s="46"/>
      <c r="J229" s="91"/>
      <c r="K229" s="38"/>
      <c r="L229" s="38"/>
    </row>
    <row r="230" spans="1:12" s="1" customFormat="1" ht="216.75">
      <c r="A230" s="35" t="s">
        <v>312</v>
      </c>
      <c r="B230" s="29" t="s">
        <v>313</v>
      </c>
      <c r="C230" s="35">
        <v>600</v>
      </c>
      <c r="D230" s="35">
        <v>60017</v>
      </c>
      <c r="E230" s="35" t="s">
        <v>212</v>
      </c>
      <c r="F230" s="40">
        <v>167280</v>
      </c>
      <c r="G230" s="40"/>
      <c r="H230" s="40"/>
      <c r="I230" s="40"/>
      <c r="J230" s="2" t="s">
        <v>2006</v>
      </c>
      <c r="K230" s="38"/>
      <c r="L230" s="38"/>
    </row>
    <row r="231" spans="1:12" s="1" customFormat="1" ht="153" customHeight="1">
      <c r="A231" s="41" t="s">
        <v>314</v>
      </c>
      <c r="B231" s="42" t="s">
        <v>315</v>
      </c>
      <c r="C231" s="41"/>
      <c r="D231" s="41"/>
      <c r="E231" s="41"/>
      <c r="F231" s="43">
        <f>F232</f>
        <v>135000</v>
      </c>
      <c r="G231" s="43">
        <f>G232</f>
        <v>489180</v>
      </c>
      <c r="H231" s="43">
        <f>H232</f>
        <v>410954.59</v>
      </c>
      <c r="I231" s="43">
        <f t="shared" ref="I231:I232" si="25">H231/G231*100</f>
        <v>84.008869945623289</v>
      </c>
      <c r="J231" s="68" t="s">
        <v>2409</v>
      </c>
      <c r="K231" s="38"/>
      <c r="L231" s="38"/>
    </row>
    <row r="232" spans="1:12" s="1" customFormat="1" ht="50.25" customHeight="1">
      <c r="A232" s="47"/>
      <c r="B232" s="48" t="s">
        <v>37</v>
      </c>
      <c r="C232" s="47">
        <v>600</v>
      </c>
      <c r="D232" s="47">
        <v>60015</v>
      </c>
      <c r="E232" s="47" t="s">
        <v>212</v>
      </c>
      <c r="F232" s="49">
        <v>135000</v>
      </c>
      <c r="G232" s="49">
        <v>489180</v>
      </c>
      <c r="H232" s="49">
        <v>410954.59</v>
      </c>
      <c r="I232" s="49">
        <f t="shared" si="25"/>
        <v>84.008869945623289</v>
      </c>
      <c r="J232" s="94"/>
      <c r="K232" s="38"/>
      <c r="L232" s="38"/>
    </row>
    <row r="233" spans="1:12" s="1" customFormat="1" ht="138" customHeight="1">
      <c r="A233" s="44"/>
      <c r="B233" s="51"/>
      <c r="C233" s="44"/>
      <c r="D233" s="44"/>
      <c r="E233" s="44"/>
      <c r="F233" s="46"/>
      <c r="G233" s="46"/>
      <c r="H233" s="46"/>
      <c r="I233" s="46"/>
      <c r="J233" s="57" t="s">
        <v>2206</v>
      </c>
      <c r="K233" s="38"/>
      <c r="L233" s="38"/>
    </row>
    <row r="234" spans="1:12" s="1" customFormat="1" ht="82.5" customHeight="1">
      <c r="A234" s="41" t="s">
        <v>316</v>
      </c>
      <c r="B234" s="42" t="s">
        <v>317</v>
      </c>
      <c r="C234" s="41"/>
      <c r="D234" s="41"/>
      <c r="E234" s="41"/>
      <c r="F234" s="43">
        <f>F235</f>
        <v>200000</v>
      </c>
      <c r="G234" s="43">
        <f>G235</f>
        <v>297700</v>
      </c>
      <c r="H234" s="43">
        <f>H235</f>
        <v>254946.07</v>
      </c>
      <c r="I234" s="43">
        <f t="shared" ref="I234:I235" si="26">H234/G234*100</f>
        <v>85.638585824655706</v>
      </c>
      <c r="J234" s="68" t="s">
        <v>2007</v>
      </c>
      <c r="K234" s="38"/>
      <c r="L234" s="38"/>
    </row>
    <row r="235" spans="1:12" s="1" customFormat="1" ht="28.5" customHeight="1">
      <c r="A235" s="44"/>
      <c r="B235" s="45" t="s">
        <v>37</v>
      </c>
      <c r="C235" s="44">
        <v>600</v>
      </c>
      <c r="D235" s="44">
        <v>60015</v>
      </c>
      <c r="E235" s="44" t="s">
        <v>212</v>
      </c>
      <c r="F235" s="46">
        <v>200000</v>
      </c>
      <c r="G235" s="46">
        <v>297700</v>
      </c>
      <c r="H235" s="46">
        <v>254946.07</v>
      </c>
      <c r="I235" s="46">
        <f t="shared" si="26"/>
        <v>85.638585824655706</v>
      </c>
      <c r="J235" s="91"/>
      <c r="K235" s="38"/>
      <c r="L235" s="38"/>
    </row>
    <row r="236" spans="1:12" s="1" customFormat="1" ht="30.75" customHeight="1">
      <c r="A236" s="41" t="s">
        <v>318</v>
      </c>
      <c r="B236" s="42" t="s">
        <v>319</v>
      </c>
      <c r="C236" s="41"/>
      <c r="D236" s="41"/>
      <c r="E236" s="41"/>
      <c r="F236" s="43">
        <f>F237</f>
        <v>230000</v>
      </c>
      <c r="G236" s="43">
        <f>G237</f>
        <v>283900</v>
      </c>
      <c r="H236" s="43">
        <f>H237</f>
        <v>273890.73</v>
      </c>
      <c r="I236" s="43">
        <f t="shared" ref="I236:I244" si="27">H236/G236*100</f>
        <v>96.474367735117994</v>
      </c>
      <c r="J236" s="68" t="s">
        <v>2008</v>
      </c>
      <c r="K236" s="38"/>
      <c r="L236" s="38"/>
    </row>
    <row r="237" spans="1:12" s="1" customFormat="1" ht="28.5" customHeight="1">
      <c r="A237" s="44"/>
      <c r="B237" s="45" t="s">
        <v>37</v>
      </c>
      <c r="C237" s="44">
        <v>600</v>
      </c>
      <c r="D237" s="44">
        <v>60016</v>
      </c>
      <c r="E237" s="44" t="s">
        <v>212</v>
      </c>
      <c r="F237" s="46">
        <v>230000</v>
      </c>
      <c r="G237" s="46">
        <v>283900</v>
      </c>
      <c r="H237" s="46">
        <v>273890.73</v>
      </c>
      <c r="I237" s="46">
        <f t="shared" si="27"/>
        <v>96.474367735117994</v>
      </c>
      <c r="J237" s="91"/>
      <c r="K237" s="38"/>
      <c r="L237" s="38"/>
    </row>
    <row r="238" spans="1:12" s="1" customFormat="1" ht="204">
      <c r="A238" s="44"/>
      <c r="B238" s="51"/>
      <c r="C238" s="44"/>
      <c r="D238" s="44"/>
      <c r="E238" s="44"/>
      <c r="F238" s="46"/>
      <c r="G238" s="46"/>
      <c r="H238" s="46"/>
      <c r="I238" s="46"/>
      <c r="J238" s="58" t="s">
        <v>2207</v>
      </c>
      <c r="K238" s="38"/>
      <c r="L238" s="38"/>
    </row>
    <row r="239" spans="1:12" s="1" customFormat="1" ht="216.75">
      <c r="A239" s="35" t="s">
        <v>320</v>
      </c>
      <c r="B239" s="29" t="s">
        <v>321</v>
      </c>
      <c r="C239" s="35">
        <v>600</v>
      </c>
      <c r="D239" s="35">
        <v>60017</v>
      </c>
      <c r="E239" s="35" t="s">
        <v>212</v>
      </c>
      <c r="F239" s="40">
        <v>200000</v>
      </c>
      <c r="G239" s="40"/>
      <c r="H239" s="40"/>
      <c r="I239" s="40"/>
      <c r="J239" s="2" t="s">
        <v>2053</v>
      </c>
      <c r="K239" s="38"/>
      <c r="L239" s="38"/>
    </row>
    <row r="240" spans="1:12" s="1" customFormat="1" ht="91.5" customHeight="1">
      <c r="A240" s="35" t="s">
        <v>322</v>
      </c>
      <c r="B240" s="29" t="s">
        <v>323</v>
      </c>
      <c r="C240" s="35">
        <v>600</v>
      </c>
      <c r="D240" s="35">
        <v>60016</v>
      </c>
      <c r="E240" s="35" t="s">
        <v>212</v>
      </c>
      <c r="F240" s="40">
        <v>199000</v>
      </c>
      <c r="G240" s="40">
        <v>199000</v>
      </c>
      <c r="H240" s="40"/>
      <c r="I240" s="40"/>
      <c r="J240" s="2" t="s">
        <v>1701</v>
      </c>
      <c r="K240" s="38"/>
      <c r="L240" s="38"/>
    </row>
    <row r="241" spans="1:12" s="1" customFormat="1" ht="99" customHeight="1">
      <c r="A241" s="41" t="s">
        <v>324</v>
      </c>
      <c r="B241" s="42" t="s">
        <v>325</v>
      </c>
      <c r="C241" s="41"/>
      <c r="D241" s="41"/>
      <c r="E241" s="41"/>
      <c r="F241" s="43">
        <f>F242</f>
        <v>170000</v>
      </c>
      <c r="G241" s="43">
        <f>G242</f>
        <v>170000</v>
      </c>
      <c r="H241" s="43">
        <f>H242</f>
        <v>142412.24</v>
      </c>
      <c r="I241" s="43">
        <f t="shared" si="27"/>
        <v>83.771905882352939</v>
      </c>
      <c r="J241" s="68" t="s">
        <v>2356</v>
      </c>
      <c r="K241" s="38"/>
      <c r="L241" s="38"/>
    </row>
    <row r="242" spans="1:12" s="1" customFormat="1" ht="28.5" customHeight="1">
      <c r="A242" s="44"/>
      <c r="B242" s="45" t="s">
        <v>37</v>
      </c>
      <c r="C242" s="44">
        <v>900</v>
      </c>
      <c r="D242" s="44">
        <v>90015</v>
      </c>
      <c r="E242" s="44" t="s">
        <v>212</v>
      </c>
      <c r="F242" s="46">
        <v>170000</v>
      </c>
      <c r="G242" s="46">
        <v>170000</v>
      </c>
      <c r="H242" s="46">
        <v>142412.24</v>
      </c>
      <c r="I242" s="46">
        <f t="shared" si="27"/>
        <v>83.771905882352939</v>
      </c>
      <c r="J242" s="91"/>
      <c r="K242" s="38"/>
      <c r="L242" s="38"/>
    </row>
    <row r="243" spans="1:12" s="1" customFormat="1" ht="136.5" customHeight="1">
      <c r="A243" s="41" t="s">
        <v>326</v>
      </c>
      <c r="B243" s="42" t="s">
        <v>327</v>
      </c>
      <c r="C243" s="41"/>
      <c r="D243" s="41"/>
      <c r="E243" s="41"/>
      <c r="F243" s="43">
        <f>F244</f>
        <v>130000</v>
      </c>
      <c r="G243" s="43">
        <f>G244</f>
        <v>92100</v>
      </c>
      <c r="H243" s="43">
        <f>H244</f>
        <v>88129.71</v>
      </c>
      <c r="I243" s="43">
        <f t="shared" si="27"/>
        <v>95.68915309446254</v>
      </c>
      <c r="J243" s="68" t="s">
        <v>2208</v>
      </c>
      <c r="K243" s="38"/>
      <c r="L243" s="38"/>
    </row>
    <row r="244" spans="1:12" s="1" customFormat="1" ht="28.5" customHeight="1">
      <c r="A244" s="44"/>
      <c r="B244" s="45" t="s">
        <v>37</v>
      </c>
      <c r="C244" s="44">
        <v>600</v>
      </c>
      <c r="D244" s="44">
        <v>60016</v>
      </c>
      <c r="E244" s="44" t="s">
        <v>212</v>
      </c>
      <c r="F244" s="46">
        <v>130000</v>
      </c>
      <c r="G244" s="46">
        <v>92100</v>
      </c>
      <c r="H244" s="46">
        <v>88129.71</v>
      </c>
      <c r="I244" s="46">
        <f t="shared" si="27"/>
        <v>95.68915309446254</v>
      </c>
      <c r="J244" s="91"/>
      <c r="K244" s="38"/>
      <c r="L244" s="38"/>
    </row>
    <row r="245" spans="1:12" s="1" customFormat="1" ht="28.5" customHeight="1">
      <c r="A245" s="41" t="s">
        <v>328</v>
      </c>
      <c r="B245" s="42" t="s">
        <v>329</v>
      </c>
      <c r="C245" s="41"/>
      <c r="D245" s="41"/>
      <c r="E245" s="41"/>
      <c r="F245" s="43">
        <f>F246</f>
        <v>747500</v>
      </c>
      <c r="G245" s="43">
        <f>G246</f>
        <v>583700</v>
      </c>
      <c r="H245" s="43">
        <f>H246</f>
        <v>583626.53</v>
      </c>
      <c r="I245" s="43">
        <f t="shared" ref="I245:I254" si="28">H245/G245*100</f>
        <v>99.98741305465137</v>
      </c>
      <c r="J245" s="68" t="s">
        <v>2009</v>
      </c>
      <c r="K245" s="38"/>
      <c r="L245" s="38"/>
    </row>
    <row r="246" spans="1:12" s="1" customFormat="1" ht="36.75" customHeight="1">
      <c r="A246" s="44"/>
      <c r="B246" s="45" t="s">
        <v>37</v>
      </c>
      <c r="C246" s="44">
        <v>600</v>
      </c>
      <c r="D246" s="44">
        <v>60016</v>
      </c>
      <c r="E246" s="44" t="s">
        <v>212</v>
      </c>
      <c r="F246" s="46">
        <v>747500</v>
      </c>
      <c r="G246" s="46">
        <v>583700</v>
      </c>
      <c r="H246" s="46">
        <v>583626.53</v>
      </c>
      <c r="I246" s="46">
        <f t="shared" si="28"/>
        <v>99.98741305465137</v>
      </c>
      <c r="J246" s="91"/>
      <c r="K246" s="38"/>
      <c r="L246" s="38"/>
    </row>
    <row r="247" spans="1:12" s="1" customFormat="1" ht="76.5">
      <c r="A247" s="35" t="s">
        <v>330</v>
      </c>
      <c r="B247" s="29" t="s">
        <v>331</v>
      </c>
      <c r="C247" s="35">
        <v>900</v>
      </c>
      <c r="D247" s="35">
        <v>90015</v>
      </c>
      <c r="E247" s="35" t="s">
        <v>212</v>
      </c>
      <c r="F247" s="40">
        <v>49200</v>
      </c>
      <c r="G247" s="40"/>
      <c r="H247" s="40"/>
      <c r="I247" s="40"/>
      <c r="J247" s="2" t="s">
        <v>1702</v>
      </c>
      <c r="K247" s="38"/>
      <c r="L247" s="38"/>
    </row>
    <row r="248" spans="1:12" s="1" customFormat="1" ht="91.5" customHeight="1">
      <c r="A248" s="35" t="s">
        <v>332</v>
      </c>
      <c r="B248" s="29" t="s">
        <v>333</v>
      </c>
      <c r="C248" s="35">
        <v>600</v>
      </c>
      <c r="D248" s="35">
        <v>60016</v>
      </c>
      <c r="E248" s="35" t="s">
        <v>212</v>
      </c>
      <c r="F248" s="40">
        <v>147500</v>
      </c>
      <c r="G248" s="40">
        <v>147500</v>
      </c>
      <c r="H248" s="40">
        <v>118000</v>
      </c>
      <c r="I248" s="40">
        <f t="shared" si="28"/>
        <v>80</v>
      </c>
      <c r="J248" s="2" t="s">
        <v>2357</v>
      </c>
      <c r="K248" s="38"/>
      <c r="L248" s="38"/>
    </row>
    <row r="249" spans="1:12" s="1" customFormat="1" ht="91.5" customHeight="1">
      <c r="A249" s="35" t="s">
        <v>334</v>
      </c>
      <c r="B249" s="29" t="s">
        <v>335</v>
      </c>
      <c r="C249" s="35">
        <v>600</v>
      </c>
      <c r="D249" s="35">
        <v>60016</v>
      </c>
      <c r="E249" s="35" t="s">
        <v>212</v>
      </c>
      <c r="F249" s="40">
        <v>195570</v>
      </c>
      <c r="G249" s="40">
        <v>200440</v>
      </c>
      <c r="H249" s="40">
        <v>195570</v>
      </c>
      <c r="I249" s="40">
        <f t="shared" si="28"/>
        <v>97.570345240470971</v>
      </c>
      <c r="J249" s="2" t="s">
        <v>1703</v>
      </c>
      <c r="K249" s="38"/>
      <c r="L249" s="38"/>
    </row>
    <row r="250" spans="1:12" s="1" customFormat="1" ht="89.25">
      <c r="A250" s="35" t="s">
        <v>336</v>
      </c>
      <c r="B250" s="29" t="s">
        <v>337</v>
      </c>
      <c r="C250" s="35">
        <v>600</v>
      </c>
      <c r="D250" s="35">
        <v>60016</v>
      </c>
      <c r="E250" s="35" t="s">
        <v>212</v>
      </c>
      <c r="F250" s="40">
        <v>378840</v>
      </c>
      <c r="G250" s="40"/>
      <c r="H250" s="40"/>
      <c r="I250" s="40"/>
      <c r="J250" s="2" t="s">
        <v>1704</v>
      </c>
      <c r="K250" s="38"/>
      <c r="L250" s="38"/>
    </row>
    <row r="251" spans="1:12" s="1" customFormat="1" ht="28.5" customHeight="1">
      <c r="A251" s="41" t="s">
        <v>338</v>
      </c>
      <c r="B251" s="42" t="s">
        <v>339</v>
      </c>
      <c r="C251" s="41"/>
      <c r="D251" s="41"/>
      <c r="E251" s="41"/>
      <c r="F251" s="43">
        <f>F252</f>
        <v>100000</v>
      </c>
      <c r="G251" s="43">
        <f>G252</f>
        <v>72000</v>
      </c>
      <c r="H251" s="43">
        <f>H252</f>
        <v>66189.850000000006</v>
      </c>
      <c r="I251" s="43">
        <f t="shared" si="28"/>
        <v>91.930347222222224</v>
      </c>
      <c r="J251" s="68" t="s">
        <v>1705</v>
      </c>
      <c r="K251" s="38"/>
      <c r="L251" s="38"/>
    </row>
    <row r="252" spans="1:12" s="1" customFormat="1" ht="28.5" customHeight="1">
      <c r="A252" s="44"/>
      <c r="B252" s="45" t="s">
        <v>36</v>
      </c>
      <c r="C252" s="44">
        <v>600</v>
      </c>
      <c r="D252" s="44">
        <v>60015</v>
      </c>
      <c r="E252" s="44" t="s">
        <v>212</v>
      </c>
      <c r="F252" s="46">
        <v>100000</v>
      </c>
      <c r="G252" s="46">
        <v>72000</v>
      </c>
      <c r="H252" s="46">
        <v>66189.850000000006</v>
      </c>
      <c r="I252" s="46">
        <f t="shared" si="28"/>
        <v>91.930347222222224</v>
      </c>
      <c r="J252" s="69"/>
      <c r="K252" s="38"/>
      <c r="L252" s="38"/>
    </row>
    <row r="253" spans="1:12" s="1" customFormat="1" ht="31.5" customHeight="1">
      <c r="A253" s="41" t="s">
        <v>340</v>
      </c>
      <c r="B253" s="42" t="s">
        <v>341</v>
      </c>
      <c r="C253" s="41"/>
      <c r="D253" s="41"/>
      <c r="E253" s="41"/>
      <c r="F253" s="43">
        <f>F254</f>
        <v>300000</v>
      </c>
      <c r="G253" s="43">
        <f>G254</f>
        <v>71500</v>
      </c>
      <c r="H253" s="43">
        <f>H254</f>
        <v>71340</v>
      </c>
      <c r="I253" s="43">
        <f t="shared" si="28"/>
        <v>99.776223776223773</v>
      </c>
      <c r="J253" s="68" t="s">
        <v>1706</v>
      </c>
      <c r="K253" s="38"/>
      <c r="L253" s="38"/>
    </row>
    <row r="254" spans="1:12" s="1" customFormat="1" ht="36.75" customHeight="1">
      <c r="A254" s="44"/>
      <c r="B254" s="45" t="s">
        <v>36</v>
      </c>
      <c r="C254" s="44">
        <v>600</v>
      </c>
      <c r="D254" s="44">
        <v>60016</v>
      </c>
      <c r="E254" s="44" t="s">
        <v>212</v>
      </c>
      <c r="F254" s="46">
        <v>300000</v>
      </c>
      <c r="G254" s="46">
        <v>71500</v>
      </c>
      <c r="H254" s="46">
        <v>71340</v>
      </c>
      <c r="I254" s="46">
        <f t="shared" si="28"/>
        <v>99.776223776223773</v>
      </c>
      <c r="J254" s="91"/>
      <c r="K254" s="38"/>
      <c r="L254" s="38"/>
    </row>
    <row r="255" spans="1:12" s="1" customFormat="1" ht="139.5" customHeight="1">
      <c r="A255" s="41" t="s">
        <v>342</v>
      </c>
      <c r="B255" s="42" t="s">
        <v>343</v>
      </c>
      <c r="C255" s="41"/>
      <c r="D255" s="41"/>
      <c r="E255" s="41"/>
      <c r="F255" s="43">
        <f>F256</f>
        <v>460000</v>
      </c>
      <c r="G255" s="43">
        <f>G256</f>
        <v>460000</v>
      </c>
      <c r="H255" s="43">
        <f>H256</f>
        <v>349404.81</v>
      </c>
      <c r="I255" s="43">
        <f t="shared" ref="I255:I264" si="29">H255/G255*100</f>
        <v>75.957567391304352</v>
      </c>
      <c r="J255" s="68" t="s">
        <v>2209</v>
      </c>
      <c r="K255" s="38"/>
      <c r="L255" s="38"/>
    </row>
    <row r="256" spans="1:12" s="1" customFormat="1" ht="36" customHeight="1">
      <c r="A256" s="44"/>
      <c r="B256" s="45" t="s">
        <v>36</v>
      </c>
      <c r="C256" s="44">
        <v>600</v>
      </c>
      <c r="D256" s="44">
        <v>60015</v>
      </c>
      <c r="E256" s="44" t="s">
        <v>212</v>
      </c>
      <c r="F256" s="46">
        <v>460000</v>
      </c>
      <c r="G256" s="46">
        <v>460000</v>
      </c>
      <c r="H256" s="46">
        <v>349404.81</v>
      </c>
      <c r="I256" s="46">
        <f t="shared" si="29"/>
        <v>75.957567391304352</v>
      </c>
      <c r="J256" s="91"/>
      <c r="K256" s="38"/>
      <c r="L256" s="38"/>
    </row>
    <row r="257" spans="1:12" s="1" customFormat="1" ht="38.25">
      <c r="A257" s="35" t="s">
        <v>344</v>
      </c>
      <c r="B257" s="29" t="s">
        <v>345</v>
      </c>
      <c r="C257" s="35">
        <v>600</v>
      </c>
      <c r="D257" s="35">
        <v>60016</v>
      </c>
      <c r="E257" s="35" t="s">
        <v>212</v>
      </c>
      <c r="F257" s="40">
        <v>1690000</v>
      </c>
      <c r="G257" s="40">
        <v>991918</v>
      </c>
      <c r="H257" s="40">
        <v>584509.1</v>
      </c>
      <c r="I257" s="40">
        <f t="shared" si="29"/>
        <v>58.927159301474518</v>
      </c>
      <c r="J257" s="2" t="s">
        <v>2412</v>
      </c>
      <c r="K257" s="38"/>
      <c r="L257" s="38"/>
    </row>
    <row r="258" spans="1:12" s="1" customFormat="1" ht="127.5">
      <c r="A258" s="41"/>
      <c r="B258" s="42"/>
      <c r="C258" s="41"/>
      <c r="D258" s="41"/>
      <c r="E258" s="41"/>
      <c r="F258" s="43"/>
      <c r="G258" s="43"/>
      <c r="H258" s="43"/>
      <c r="I258" s="43"/>
      <c r="J258" s="59" t="s">
        <v>2411</v>
      </c>
      <c r="K258" s="38"/>
      <c r="L258" s="38"/>
    </row>
    <row r="259" spans="1:12" s="1" customFormat="1" ht="140.25">
      <c r="A259" s="47"/>
      <c r="B259" s="53"/>
      <c r="C259" s="47"/>
      <c r="D259" s="47"/>
      <c r="E259" s="47"/>
      <c r="F259" s="49"/>
      <c r="G259" s="49"/>
      <c r="H259" s="49"/>
      <c r="I259" s="49"/>
      <c r="J259" s="54" t="s">
        <v>2410</v>
      </c>
      <c r="K259" s="38"/>
      <c r="L259" s="38"/>
    </row>
    <row r="260" spans="1:12" s="1" customFormat="1" ht="314.25" customHeight="1">
      <c r="A260" s="44"/>
      <c r="B260" s="51"/>
      <c r="C260" s="44"/>
      <c r="D260" s="44"/>
      <c r="E260" s="44"/>
      <c r="F260" s="46"/>
      <c r="G260" s="46"/>
      <c r="H260" s="46"/>
      <c r="I260" s="46"/>
      <c r="J260" s="57" t="s">
        <v>2358</v>
      </c>
      <c r="K260" s="38"/>
      <c r="L260" s="38"/>
    </row>
    <row r="261" spans="1:12" s="1" customFormat="1" ht="246" customHeight="1">
      <c r="A261" s="41"/>
      <c r="B261" s="42"/>
      <c r="C261" s="41"/>
      <c r="D261" s="41"/>
      <c r="E261" s="41"/>
      <c r="F261" s="43"/>
      <c r="G261" s="43"/>
      <c r="H261" s="43"/>
      <c r="I261" s="43"/>
      <c r="J261" s="59" t="s">
        <v>2210</v>
      </c>
      <c r="K261" s="38"/>
      <c r="L261" s="38"/>
    </row>
    <row r="262" spans="1:12" s="1" customFormat="1" ht="78" customHeight="1">
      <c r="A262" s="44"/>
      <c r="B262" s="51"/>
      <c r="C262" s="44"/>
      <c r="D262" s="44"/>
      <c r="E262" s="44"/>
      <c r="F262" s="46"/>
      <c r="G262" s="46"/>
      <c r="H262" s="46"/>
      <c r="I262" s="46"/>
      <c r="J262" s="57" t="s">
        <v>1707</v>
      </c>
      <c r="K262" s="38"/>
      <c r="L262" s="38"/>
    </row>
    <row r="263" spans="1:12" s="1" customFormat="1" ht="28.5" customHeight="1">
      <c r="A263" s="41" t="s">
        <v>346</v>
      </c>
      <c r="B263" s="42" t="s">
        <v>347</v>
      </c>
      <c r="C263" s="41"/>
      <c r="D263" s="41"/>
      <c r="E263" s="41"/>
      <c r="F263" s="43">
        <f>F264</f>
        <v>5087960</v>
      </c>
      <c r="G263" s="43">
        <f>G264</f>
        <v>5087960</v>
      </c>
      <c r="H263" s="43">
        <f>H264</f>
        <v>4144655.42</v>
      </c>
      <c r="I263" s="43">
        <f t="shared" si="29"/>
        <v>81.460062972193185</v>
      </c>
      <c r="J263" s="68" t="s">
        <v>2010</v>
      </c>
      <c r="K263" s="38"/>
      <c r="L263" s="38"/>
    </row>
    <row r="264" spans="1:12" s="1" customFormat="1" ht="28.5" customHeight="1">
      <c r="A264" s="44"/>
      <c r="B264" s="45" t="s">
        <v>22</v>
      </c>
      <c r="C264" s="44">
        <v>600</v>
      </c>
      <c r="D264" s="44">
        <v>60020</v>
      </c>
      <c r="E264" s="44" t="s">
        <v>258</v>
      </c>
      <c r="F264" s="46">
        <v>5087960</v>
      </c>
      <c r="G264" s="46">
        <v>5087960</v>
      </c>
      <c r="H264" s="46">
        <v>4144655.42</v>
      </c>
      <c r="I264" s="46">
        <f t="shared" si="29"/>
        <v>81.460062972193185</v>
      </c>
      <c r="J264" s="91"/>
      <c r="K264" s="38"/>
      <c r="L264" s="38"/>
    </row>
    <row r="265" spans="1:12" s="1" customFormat="1" ht="40.5" customHeight="1">
      <c r="A265" s="35" t="s">
        <v>348</v>
      </c>
      <c r="B265" s="29" t="s">
        <v>349</v>
      </c>
      <c r="C265" s="35">
        <v>600</v>
      </c>
      <c r="D265" s="35">
        <v>60016</v>
      </c>
      <c r="E265" s="35" t="s">
        <v>212</v>
      </c>
      <c r="F265" s="40">
        <v>336657</v>
      </c>
      <c r="G265" s="40"/>
      <c r="H265" s="40"/>
      <c r="I265" s="40"/>
      <c r="J265" s="2" t="s">
        <v>1708</v>
      </c>
      <c r="K265" s="38"/>
      <c r="L265" s="38"/>
    </row>
    <row r="266" spans="1:12" s="1" customFormat="1" ht="78.75" customHeight="1">
      <c r="A266" s="35" t="s">
        <v>350</v>
      </c>
      <c r="B266" s="29" t="s">
        <v>351</v>
      </c>
      <c r="C266" s="35">
        <v>600</v>
      </c>
      <c r="D266" s="35">
        <v>60016</v>
      </c>
      <c r="E266" s="35" t="s">
        <v>212</v>
      </c>
      <c r="F266" s="40"/>
      <c r="G266" s="40">
        <v>38130</v>
      </c>
      <c r="H266" s="40"/>
      <c r="I266" s="40"/>
      <c r="J266" s="2" t="s">
        <v>2011</v>
      </c>
      <c r="K266" s="38"/>
      <c r="L266" s="38"/>
    </row>
    <row r="267" spans="1:12" s="1" customFormat="1" ht="30" customHeight="1">
      <c r="A267" s="35" t="s">
        <v>352</v>
      </c>
      <c r="B267" s="29" t="s">
        <v>353</v>
      </c>
      <c r="C267" s="35">
        <v>600</v>
      </c>
      <c r="D267" s="35">
        <v>60016</v>
      </c>
      <c r="E267" s="35" t="s">
        <v>212</v>
      </c>
      <c r="F267" s="40">
        <v>400000</v>
      </c>
      <c r="G267" s="40"/>
      <c r="H267" s="40"/>
      <c r="I267" s="40"/>
      <c r="J267" s="2" t="s">
        <v>2394</v>
      </c>
      <c r="K267" s="38"/>
      <c r="L267" s="38"/>
    </row>
    <row r="268" spans="1:12" s="1" customFormat="1" ht="41.25" customHeight="1">
      <c r="A268" s="35" t="s">
        <v>354</v>
      </c>
      <c r="B268" s="29" t="s">
        <v>355</v>
      </c>
      <c r="C268" s="35">
        <v>600</v>
      </c>
      <c r="D268" s="35">
        <v>60016</v>
      </c>
      <c r="E268" s="35" t="s">
        <v>212</v>
      </c>
      <c r="F268" s="40"/>
      <c r="G268" s="40">
        <v>56700</v>
      </c>
      <c r="H268" s="40">
        <v>56700</v>
      </c>
      <c r="I268" s="40">
        <f t="shared" ref="I268" si="30">H268/G268*100</f>
        <v>100</v>
      </c>
      <c r="J268" s="2" t="s">
        <v>1709</v>
      </c>
      <c r="K268" s="38"/>
      <c r="L268" s="38"/>
    </row>
    <row r="269" spans="1:12" s="1" customFormat="1" ht="54" customHeight="1">
      <c r="A269" s="35" t="s">
        <v>356</v>
      </c>
      <c r="B269" s="29" t="s">
        <v>357</v>
      </c>
      <c r="C269" s="35">
        <v>600</v>
      </c>
      <c r="D269" s="35">
        <v>60016</v>
      </c>
      <c r="E269" s="35" t="s">
        <v>212</v>
      </c>
      <c r="F269" s="40">
        <v>44157</v>
      </c>
      <c r="G269" s="40"/>
      <c r="H269" s="40"/>
      <c r="I269" s="40"/>
      <c r="J269" s="2" t="s">
        <v>1710</v>
      </c>
      <c r="K269" s="38"/>
      <c r="L269" s="38"/>
    </row>
    <row r="270" spans="1:12" s="1" customFormat="1" ht="54" customHeight="1">
      <c r="A270" s="35" t="s">
        <v>358</v>
      </c>
      <c r="B270" s="29" t="s">
        <v>359</v>
      </c>
      <c r="C270" s="35">
        <v>600</v>
      </c>
      <c r="D270" s="35">
        <v>60016</v>
      </c>
      <c r="E270" s="35" t="s">
        <v>212</v>
      </c>
      <c r="F270" s="40">
        <v>421216</v>
      </c>
      <c r="G270" s="40"/>
      <c r="H270" s="40"/>
      <c r="I270" s="40"/>
      <c r="J270" s="2" t="s">
        <v>1711</v>
      </c>
      <c r="K270" s="38"/>
      <c r="L270" s="38"/>
    </row>
    <row r="271" spans="1:12" s="1" customFormat="1" ht="86.25" customHeight="1">
      <c r="A271" s="35" t="s">
        <v>360</v>
      </c>
      <c r="B271" s="29" t="s">
        <v>361</v>
      </c>
      <c r="C271" s="35">
        <v>600</v>
      </c>
      <c r="D271" s="35">
        <v>60016</v>
      </c>
      <c r="E271" s="35" t="s">
        <v>212</v>
      </c>
      <c r="F271" s="40">
        <v>164820</v>
      </c>
      <c r="G271" s="40">
        <v>115374</v>
      </c>
      <c r="H271" s="40">
        <v>115374</v>
      </c>
      <c r="I271" s="40">
        <f t="shared" ref="I271:I273" si="31">H271/G271*100</f>
        <v>100</v>
      </c>
      <c r="J271" s="2" t="s">
        <v>2054</v>
      </c>
      <c r="K271" s="38"/>
      <c r="L271" s="38"/>
    </row>
    <row r="272" spans="1:12" s="1" customFormat="1" ht="91.5" customHeight="1">
      <c r="A272" s="35" t="s">
        <v>362</v>
      </c>
      <c r="B272" s="29" t="s">
        <v>363</v>
      </c>
      <c r="C272" s="35">
        <v>600</v>
      </c>
      <c r="D272" s="35">
        <v>60015</v>
      </c>
      <c r="E272" s="35" t="s">
        <v>212</v>
      </c>
      <c r="F272" s="40">
        <v>132840</v>
      </c>
      <c r="G272" s="40">
        <v>132840</v>
      </c>
      <c r="H272" s="40">
        <v>131132.25</v>
      </c>
      <c r="I272" s="40">
        <f t="shared" si="31"/>
        <v>98.714430894308947</v>
      </c>
      <c r="J272" s="2" t="s">
        <v>1712</v>
      </c>
      <c r="K272" s="38"/>
      <c r="L272" s="38"/>
    </row>
    <row r="273" spans="1:12" s="1" customFormat="1" ht="41.25" customHeight="1">
      <c r="A273" s="35" t="s">
        <v>364</v>
      </c>
      <c r="B273" s="29" t="s">
        <v>365</v>
      </c>
      <c r="C273" s="35">
        <v>600</v>
      </c>
      <c r="D273" s="35">
        <v>60016</v>
      </c>
      <c r="E273" s="35" t="s">
        <v>212</v>
      </c>
      <c r="F273" s="40">
        <v>236160</v>
      </c>
      <c r="G273" s="40">
        <v>236160</v>
      </c>
      <c r="H273" s="40">
        <v>234452.25</v>
      </c>
      <c r="I273" s="40">
        <f t="shared" si="31"/>
        <v>99.276867378048777</v>
      </c>
      <c r="J273" s="2" t="s">
        <v>1713</v>
      </c>
      <c r="K273" s="38"/>
      <c r="L273" s="38"/>
    </row>
    <row r="274" spans="1:12" s="1" customFormat="1" ht="31.5" customHeight="1">
      <c r="A274" s="35" t="s">
        <v>366</v>
      </c>
      <c r="B274" s="29" t="s">
        <v>367</v>
      </c>
      <c r="C274" s="35">
        <v>600</v>
      </c>
      <c r="D274" s="35">
        <v>60016</v>
      </c>
      <c r="E274" s="35" t="s">
        <v>212</v>
      </c>
      <c r="F274" s="40">
        <v>47232</v>
      </c>
      <c r="G274" s="40">
        <v>47232</v>
      </c>
      <c r="H274" s="40"/>
      <c r="I274" s="40"/>
      <c r="J274" s="2" t="s">
        <v>1714</v>
      </c>
      <c r="K274" s="38"/>
      <c r="L274" s="38"/>
    </row>
    <row r="275" spans="1:12" s="1" customFormat="1" ht="76.5">
      <c r="A275" s="35" t="s">
        <v>368</v>
      </c>
      <c r="B275" s="29" t="s">
        <v>369</v>
      </c>
      <c r="C275" s="35">
        <v>900</v>
      </c>
      <c r="D275" s="35">
        <v>90015</v>
      </c>
      <c r="E275" s="35" t="s">
        <v>212</v>
      </c>
      <c r="F275" s="40">
        <v>78123</v>
      </c>
      <c r="G275" s="40"/>
      <c r="H275" s="40"/>
      <c r="I275" s="40"/>
      <c r="J275" s="2" t="s">
        <v>1715</v>
      </c>
      <c r="K275" s="38"/>
      <c r="L275" s="38"/>
    </row>
    <row r="276" spans="1:12" s="1" customFormat="1" ht="51">
      <c r="A276" s="35" t="s">
        <v>370</v>
      </c>
      <c r="B276" s="29" t="s">
        <v>371</v>
      </c>
      <c r="C276" s="35">
        <v>900</v>
      </c>
      <c r="D276" s="35">
        <v>90015</v>
      </c>
      <c r="E276" s="35" t="s">
        <v>212</v>
      </c>
      <c r="F276" s="40">
        <v>36000</v>
      </c>
      <c r="G276" s="40">
        <v>3389</v>
      </c>
      <c r="H276" s="40">
        <v>3388.9</v>
      </c>
      <c r="I276" s="40">
        <f t="shared" ref="I276" si="32">H276/G276*100</f>
        <v>99.997049277072875</v>
      </c>
      <c r="J276" s="2" t="s">
        <v>1716</v>
      </c>
      <c r="K276" s="38"/>
      <c r="L276" s="38"/>
    </row>
    <row r="277" spans="1:12" s="1" customFormat="1" ht="41.25" customHeight="1">
      <c r="A277" s="35" t="s">
        <v>372</v>
      </c>
      <c r="B277" s="29" t="s">
        <v>373</v>
      </c>
      <c r="C277" s="35">
        <v>900</v>
      </c>
      <c r="D277" s="35">
        <v>90015</v>
      </c>
      <c r="E277" s="35" t="s">
        <v>212</v>
      </c>
      <c r="F277" s="40">
        <v>48328</v>
      </c>
      <c r="G277" s="40"/>
      <c r="H277" s="40"/>
      <c r="I277" s="40"/>
      <c r="J277" s="2" t="s">
        <v>2012</v>
      </c>
      <c r="K277" s="38"/>
      <c r="L277" s="38"/>
    </row>
    <row r="278" spans="1:12" s="1" customFormat="1" ht="41.25" customHeight="1">
      <c r="A278" s="35" t="s">
        <v>374</v>
      </c>
      <c r="B278" s="29" t="s">
        <v>375</v>
      </c>
      <c r="C278" s="35">
        <v>600</v>
      </c>
      <c r="D278" s="35">
        <v>60016</v>
      </c>
      <c r="E278" s="35" t="s">
        <v>212</v>
      </c>
      <c r="F278" s="40">
        <v>350000</v>
      </c>
      <c r="G278" s="40"/>
      <c r="H278" s="40"/>
      <c r="I278" s="40"/>
      <c r="J278" s="2" t="s">
        <v>2013</v>
      </c>
      <c r="K278" s="38"/>
      <c r="L278" s="38"/>
    </row>
    <row r="279" spans="1:12" s="1" customFormat="1" ht="27.75" customHeight="1">
      <c r="A279" s="35" t="s">
        <v>376</v>
      </c>
      <c r="B279" s="29" t="s">
        <v>377</v>
      </c>
      <c r="C279" s="35">
        <v>600</v>
      </c>
      <c r="D279" s="35">
        <v>60016</v>
      </c>
      <c r="E279" s="35" t="s">
        <v>212</v>
      </c>
      <c r="F279" s="40">
        <v>50000</v>
      </c>
      <c r="G279" s="40"/>
      <c r="H279" s="40"/>
      <c r="I279" s="40"/>
      <c r="J279" s="2" t="s">
        <v>2395</v>
      </c>
      <c r="K279" s="38"/>
      <c r="L279" s="38"/>
    </row>
    <row r="280" spans="1:12" s="1" customFormat="1" ht="89.25">
      <c r="A280" s="35" t="s">
        <v>378</v>
      </c>
      <c r="B280" s="29" t="s">
        <v>379</v>
      </c>
      <c r="C280" s="35">
        <v>900</v>
      </c>
      <c r="D280" s="35">
        <v>90015</v>
      </c>
      <c r="E280" s="35" t="s">
        <v>212</v>
      </c>
      <c r="F280" s="40">
        <v>113730</v>
      </c>
      <c r="G280" s="40">
        <v>113730</v>
      </c>
      <c r="H280" s="40">
        <v>113730</v>
      </c>
      <c r="I280" s="40">
        <f t="shared" ref="I280:I286" si="33">H280/G280*100</f>
        <v>100</v>
      </c>
      <c r="J280" s="2" t="s">
        <v>1717</v>
      </c>
      <c r="K280" s="38"/>
      <c r="L280" s="38"/>
    </row>
    <row r="281" spans="1:12" s="1" customFormat="1" ht="76.5">
      <c r="A281" s="35" t="s">
        <v>380</v>
      </c>
      <c r="B281" s="29" t="s">
        <v>381</v>
      </c>
      <c r="C281" s="35">
        <v>600</v>
      </c>
      <c r="D281" s="35">
        <v>60016</v>
      </c>
      <c r="E281" s="35" t="s">
        <v>146</v>
      </c>
      <c r="F281" s="40">
        <v>300000</v>
      </c>
      <c r="G281" s="40">
        <v>120000</v>
      </c>
      <c r="H281" s="40">
        <v>119998.8</v>
      </c>
      <c r="I281" s="40">
        <f t="shared" si="33"/>
        <v>99.999000000000009</v>
      </c>
      <c r="J281" s="2" t="s">
        <v>2014</v>
      </c>
      <c r="K281" s="38"/>
      <c r="L281" s="38"/>
    </row>
    <row r="282" spans="1:12" s="1" customFormat="1" ht="51.75" customHeight="1">
      <c r="A282" s="35" t="s">
        <v>382</v>
      </c>
      <c r="B282" s="29" t="s">
        <v>383</v>
      </c>
      <c r="C282" s="35">
        <v>900</v>
      </c>
      <c r="D282" s="35">
        <v>90015</v>
      </c>
      <c r="E282" s="35" t="s">
        <v>212</v>
      </c>
      <c r="F282" s="40">
        <v>200000</v>
      </c>
      <c r="G282" s="40">
        <v>152770</v>
      </c>
      <c r="H282" s="40">
        <v>152769.98000000001</v>
      </c>
      <c r="I282" s="40">
        <f t="shared" si="33"/>
        <v>99.999986908424432</v>
      </c>
      <c r="J282" s="2" t="s">
        <v>2015</v>
      </c>
      <c r="K282" s="38"/>
      <c r="L282" s="38"/>
    </row>
    <row r="283" spans="1:12" s="1" customFormat="1" ht="105.75" customHeight="1">
      <c r="A283" s="41" t="s">
        <v>384</v>
      </c>
      <c r="B283" s="42" t="s">
        <v>385</v>
      </c>
      <c r="C283" s="41"/>
      <c r="D283" s="41"/>
      <c r="E283" s="41"/>
      <c r="F283" s="43">
        <f>F284+F285+F286</f>
        <v>9300010</v>
      </c>
      <c r="G283" s="43">
        <f>G284+G285+G286</f>
        <v>17831401</v>
      </c>
      <c r="H283" s="43">
        <f>H284+H285+H286</f>
        <v>17050467.329999998</v>
      </c>
      <c r="I283" s="43">
        <f t="shared" si="33"/>
        <v>95.620458145717208</v>
      </c>
      <c r="J283" s="68" t="s">
        <v>2211</v>
      </c>
      <c r="K283" s="38"/>
      <c r="L283" s="38"/>
    </row>
    <row r="284" spans="1:12" s="1" customFormat="1" ht="28.5" customHeight="1">
      <c r="A284" s="47"/>
      <c r="B284" s="48" t="s">
        <v>110</v>
      </c>
      <c r="C284" s="47">
        <v>600</v>
      </c>
      <c r="D284" s="47">
        <v>60016</v>
      </c>
      <c r="E284" s="47" t="s">
        <v>212</v>
      </c>
      <c r="F284" s="49">
        <v>5990580</v>
      </c>
      <c r="G284" s="49">
        <v>7479018</v>
      </c>
      <c r="H284" s="49">
        <v>6698084.3300000001</v>
      </c>
      <c r="I284" s="49">
        <f t="shared" si="33"/>
        <v>89.558339477188056</v>
      </c>
      <c r="J284" s="94"/>
      <c r="K284" s="38"/>
      <c r="L284" s="38"/>
    </row>
    <row r="285" spans="1:12" s="1" customFormat="1" ht="28.5" customHeight="1">
      <c r="A285" s="47"/>
      <c r="B285" s="48" t="s">
        <v>20</v>
      </c>
      <c r="C285" s="47">
        <v>600</v>
      </c>
      <c r="D285" s="47">
        <v>60016</v>
      </c>
      <c r="E285" s="47" t="s">
        <v>212</v>
      </c>
      <c r="F285" s="49"/>
      <c r="G285" s="49">
        <v>2954000</v>
      </c>
      <c r="H285" s="49">
        <v>2954000</v>
      </c>
      <c r="I285" s="49">
        <f t="shared" si="33"/>
        <v>100</v>
      </c>
      <c r="J285" s="94"/>
      <c r="K285" s="38"/>
      <c r="L285" s="38"/>
    </row>
    <row r="286" spans="1:12" s="1" customFormat="1" ht="40.5" customHeight="1">
      <c r="A286" s="47"/>
      <c r="B286" s="48" t="s">
        <v>250</v>
      </c>
      <c r="C286" s="47">
        <v>600</v>
      </c>
      <c r="D286" s="47">
        <v>60016</v>
      </c>
      <c r="E286" s="47" t="s">
        <v>212</v>
      </c>
      <c r="F286" s="49">
        <v>3309430</v>
      </c>
      <c r="G286" s="49">
        <v>7398383</v>
      </c>
      <c r="H286" s="49">
        <v>7398383</v>
      </c>
      <c r="I286" s="49">
        <f t="shared" si="33"/>
        <v>100</v>
      </c>
      <c r="J286" s="94"/>
      <c r="K286" s="38"/>
      <c r="L286" s="38"/>
    </row>
    <row r="287" spans="1:12" s="1" customFormat="1" ht="102">
      <c r="A287" s="44"/>
      <c r="B287" s="51"/>
      <c r="C287" s="44"/>
      <c r="D287" s="44"/>
      <c r="E287" s="44"/>
      <c r="F287" s="46"/>
      <c r="G287" s="46"/>
      <c r="H287" s="46"/>
      <c r="I287" s="46"/>
      <c r="J287" s="57" t="s">
        <v>2413</v>
      </c>
      <c r="K287" s="38"/>
      <c r="L287" s="38"/>
    </row>
    <row r="288" spans="1:12" s="1" customFormat="1" ht="89.25">
      <c r="A288" s="44"/>
      <c r="B288" s="51"/>
      <c r="C288" s="44"/>
      <c r="D288" s="44"/>
      <c r="E288" s="44"/>
      <c r="F288" s="46"/>
      <c r="G288" s="46"/>
      <c r="H288" s="46"/>
      <c r="I288" s="46"/>
      <c r="J288" s="57" t="s">
        <v>2414</v>
      </c>
      <c r="K288" s="38"/>
      <c r="L288" s="38"/>
    </row>
    <row r="289" spans="1:12" s="1" customFormat="1" ht="79.5" customHeight="1">
      <c r="A289" s="41" t="s">
        <v>386</v>
      </c>
      <c r="B289" s="42" t="s">
        <v>387</v>
      </c>
      <c r="C289" s="41"/>
      <c r="D289" s="41"/>
      <c r="E289" s="41"/>
      <c r="F289" s="43">
        <f>F290+F291</f>
        <v>5282380</v>
      </c>
      <c r="G289" s="43">
        <f>G290+G291</f>
        <v>52640</v>
      </c>
      <c r="H289" s="43">
        <f>H290+H291</f>
        <v>52640</v>
      </c>
      <c r="I289" s="43">
        <f t="shared" ref="I289:I296" si="34">H289/G289*100</f>
        <v>100</v>
      </c>
      <c r="J289" s="68" t="s">
        <v>1718</v>
      </c>
      <c r="K289" s="38"/>
      <c r="L289" s="38"/>
    </row>
    <row r="290" spans="1:12" s="1" customFormat="1" ht="28.5" customHeight="1">
      <c r="A290" s="47"/>
      <c r="B290" s="48" t="s">
        <v>110</v>
      </c>
      <c r="C290" s="47">
        <v>600</v>
      </c>
      <c r="D290" s="47">
        <v>60016</v>
      </c>
      <c r="E290" s="47" t="s">
        <v>212</v>
      </c>
      <c r="F290" s="49">
        <v>3096360</v>
      </c>
      <c r="G290" s="49">
        <v>52640</v>
      </c>
      <c r="H290" s="49">
        <v>52640</v>
      </c>
      <c r="I290" s="49">
        <f t="shared" si="34"/>
        <v>100</v>
      </c>
      <c r="J290" s="94"/>
      <c r="K290" s="38"/>
      <c r="L290" s="38"/>
    </row>
    <row r="291" spans="1:12" s="1" customFormat="1" ht="28.5" customHeight="1">
      <c r="A291" s="47"/>
      <c r="B291" s="48" t="s">
        <v>250</v>
      </c>
      <c r="C291" s="47">
        <v>600</v>
      </c>
      <c r="D291" s="47">
        <v>60016</v>
      </c>
      <c r="E291" s="47" t="s">
        <v>212</v>
      </c>
      <c r="F291" s="49">
        <v>2186020</v>
      </c>
      <c r="G291" s="49"/>
      <c r="H291" s="49"/>
      <c r="I291" s="49"/>
      <c r="J291" s="91"/>
      <c r="K291" s="38"/>
      <c r="L291" s="38"/>
    </row>
    <row r="292" spans="1:12" s="1" customFormat="1" ht="117" customHeight="1">
      <c r="A292" s="35" t="s">
        <v>388</v>
      </c>
      <c r="B292" s="29" t="s">
        <v>389</v>
      </c>
      <c r="C292" s="35">
        <v>600</v>
      </c>
      <c r="D292" s="35">
        <v>60017</v>
      </c>
      <c r="E292" s="35" t="s">
        <v>212</v>
      </c>
      <c r="F292" s="40">
        <v>200000</v>
      </c>
      <c r="G292" s="40">
        <v>105161</v>
      </c>
      <c r="H292" s="40">
        <v>105160.53</v>
      </c>
      <c r="I292" s="40">
        <f t="shared" si="34"/>
        <v>99.999553066250797</v>
      </c>
      <c r="J292" s="2" t="s">
        <v>2016</v>
      </c>
      <c r="K292" s="38"/>
      <c r="L292" s="38"/>
    </row>
    <row r="293" spans="1:12" s="1" customFormat="1" ht="117" customHeight="1">
      <c r="A293" s="35" t="s">
        <v>390</v>
      </c>
      <c r="B293" s="29" t="s">
        <v>391</v>
      </c>
      <c r="C293" s="35">
        <v>600</v>
      </c>
      <c r="D293" s="35">
        <v>60016</v>
      </c>
      <c r="E293" s="35" t="s">
        <v>212</v>
      </c>
      <c r="F293" s="40">
        <v>99630</v>
      </c>
      <c r="G293" s="40">
        <v>99630</v>
      </c>
      <c r="H293" s="40">
        <v>99630</v>
      </c>
      <c r="I293" s="40">
        <f t="shared" si="34"/>
        <v>100</v>
      </c>
      <c r="J293" s="2" t="s">
        <v>1719</v>
      </c>
      <c r="K293" s="38"/>
      <c r="L293" s="38"/>
    </row>
    <row r="294" spans="1:12" s="1" customFormat="1" ht="41.25" customHeight="1">
      <c r="A294" s="35" t="s">
        <v>392</v>
      </c>
      <c r="B294" s="29" t="s">
        <v>393</v>
      </c>
      <c r="C294" s="35">
        <v>600</v>
      </c>
      <c r="D294" s="35">
        <v>60016</v>
      </c>
      <c r="E294" s="35" t="s">
        <v>212</v>
      </c>
      <c r="F294" s="40">
        <v>42000</v>
      </c>
      <c r="G294" s="40"/>
      <c r="H294" s="40"/>
      <c r="I294" s="40"/>
      <c r="J294" s="2" t="s">
        <v>2393</v>
      </c>
      <c r="K294" s="38"/>
      <c r="L294" s="38"/>
    </row>
    <row r="295" spans="1:12" s="1" customFormat="1" ht="58.5" customHeight="1">
      <c r="A295" s="35" t="s">
        <v>394</v>
      </c>
      <c r="B295" s="29" t="s">
        <v>395</v>
      </c>
      <c r="C295" s="35">
        <v>600</v>
      </c>
      <c r="D295" s="35">
        <v>60016</v>
      </c>
      <c r="E295" s="35" t="s">
        <v>212</v>
      </c>
      <c r="F295" s="40">
        <v>500000</v>
      </c>
      <c r="G295" s="40">
        <v>68800</v>
      </c>
      <c r="H295" s="40"/>
      <c r="I295" s="40"/>
      <c r="J295" s="2" t="s">
        <v>2017</v>
      </c>
      <c r="K295" s="38"/>
      <c r="L295" s="38"/>
    </row>
    <row r="296" spans="1:12" s="1" customFormat="1" ht="103.5" customHeight="1">
      <c r="A296" s="35" t="s">
        <v>396</v>
      </c>
      <c r="B296" s="29" t="s">
        <v>397</v>
      </c>
      <c r="C296" s="35">
        <v>600</v>
      </c>
      <c r="D296" s="35">
        <v>60016</v>
      </c>
      <c r="E296" s="35" t="s">
        <v>146</v>
      </c>
      <c r="F296" s="40">
        <v>500000</v>
      </c>
      <c r="G296" s="40">
        <v>800000</v>
      </c>
      <c r="H296" s="40">
        <v>581896.81000000006</v>
      </c>
      <c r="I296" s="40">
        <f t="shared" si="34"/>
        <v>72.737101250000009</v>
      </c>
      <c r="J296" s="2" t="s">
        <v>2018</v>
      </c>
      <c r="K296" s="38"/>
      <c r="L296" s="38"/>
    </row>
    <row r="297" spans="1:12" s="1" customFormat="1" ht="72" customHeight="1">
      <c r="A297" s="41" t="s">
        <v>398</v>
      </c>
      <c r="B297" s="42" t="s">
        <v>399</v>
      </c>
      <c r="C297" s="41"/>
      <c r="D297" s="41"/>
      <c r="E297" s="41"/>
      <c r="F297" s="43">
        <f>F298+F299</f>
        <v>5800000</v>
      </c>
      <c r="G297" s="43">
        <f>G298+G299</f>
        <v>6386066.7400000002</v>
      </c>
      <c r="H297" s="43">
        <f>H298+H299</f>
        <v>6376370.0899999999</v>
      </c>
      <c r="I297" s="43">
        <f t="shared" ref="I297:I299" si="35">H297/G297*100</f>
        <v>99.848159275579377</v>
      </c>
      <c r="J297" s="68" t="s">
        <v>2019</v>
      </c>
      <c r="K297" s="38"/>
      <c r="L297" s="38"/>
    </row>
    <row r="298" spans="1:12" s="1" customFormat="1" ht="28.5" customHeight="1">
      <c r="A298" s="47"/>
      <c r="B298" s="48" t="s">
        <v>400</v>
      </c>
      <c r="C298" s="47">
        <v>600</v>
      </c>
      <c r="D298" s="47">
        <v>60095</v>
      </c>
      <c r="E298" s="47" t="s">
        <v>292</v>
      </c>
      <c r="F298" s="49">
        <v>5800000</v>
      </c>
      <c r="G298" s="49">
        <v>2741862</v>
      </c>
      <c r="H298" s="49">
        <v>2732165.35</v>
      </c>
      <c r="I298" s="49">
        <f t="shared" si="35"/>
        <v>99.646347992714439</v>
      </c>
      <c r="J298" s="94"/>
      <c r="K298" s="38"/>
      <c r="L298" s="38"/>
    </row>
    <row r="299" spans="1:12" s="1" customFormat="1" ht="28.5" customHeight="1">
      <c r="A299" s="47"/>
      <c r="B299" s="48" t="s">
        <v>23</v>
      </c>
      <c r="C299" s="47">
        <v>600</v>
      </c>
      <c r="D299" s="47">
        <v>60095</v>
      </c>
      <c r="E299" s="47" t="s">
        <v>292</v>
      </c>
      <c r="F299" s="49"/>
      <c r="G299" s="49">
        <v>3644204.74</v>
      </c>
      <c r="H299" s="49">
        <v>3644204.74</v>
      </c>
      <c r="I299" s="49">
        <f t="shared" si="35"/>
        <v>100</v>
      </c>
      <c r="J299" s="94"/>
      <c r="K299" s="38"/>
      <c r="L299" s="38"/>
    </row>
    <row r="300" spans="1:12" s="1" customFormat="1" ht="68.25" customHeight="1">
      <c r="A300" s="44"/>
      <c r="B300" s="51"/>
      <c r="C300" s="44"/>
      <c r="D300" s="44"/>
      <c r="E300" s="44"/>
      <c r="F300" s="46"/>
      <c r="G300" s="46"/>
      <c r="H300" s="46"/>
      <c r="I300" s="46"/>
      <c r="J300" s="57" t="s">
        <v>2212</v>
      </c>
      <c r="K300" s="38"/>
      <c r="L300" s="38"/>
    </row>
    <row r="301" spans="1:12" s="1" customFormat="1" ht="74.25" customHeight="1">
      <c r="A301" s="41" t="s">
        <v>401</v>
      </c>
      <c r="B301" s="42" t="s">
        <v>402</v>
      </c>
      <c r="C301" s="41"/>
      <c r="D301" s="41"/>
      <c r="E301" s="41"/>
      <c r="F301" s="43">
        <f>F302+F303</f>
        <v>30639000</v>
      </c>
      <c r="G301" s="43">
        <f>G302+G303</f>
        <v>52117873</v>
      </c>
      <c r="H301" s="43">
        <f>H302+H303</f>
        <v>52071478.049999997</v>
      </c>
      <c r="I301" s="43">
        <f t="shared" ref="I301:I328" si="36">H301/G301*100</f>
        <v>99.910980730161413</v>
      </c>
      <c r="J301" s="68" t="s">
        <v>2359</v>
      </c>
      <c r="K301" s="38"/>
      <c r="L301" s="38"/>
    </row>
    <row r="302" spans="1:12" s="1" customFormat="1" ht="28.5" customHeight="1">
      <c r="A302" s="47"/>
      <c r="B302" s="48" t="s">
        <v>110</v>
      </c>
      <c r="C302" s="47">
        <v>600</v>
      </c>
      <c r="D302" s="47">
        <v>60016</v>
      </c>
      <c r="E302" s="47" t="s">
        <v>212</v>
      </c>
      <c r="F302" s="49">
        <v>2700000</v>
      </c>
      <c r="G302" s="49">
        <v>5217873</v>
      </c>
      <c r="H302" s="49">
        <v>5171478.05</v>
      </c>
      <c r="I302" s="49">
        <f t="shared" si="36"/>
        <v>99.110845549517961</v>
      </c>
      <c r="J302" s="94"/>
      <c r="K302" s="38"/>
      <c r="L302" s="38"/>
    </row>
    <row r="303" spans="1:12" s="1" customFormat="1" ht="28.5" customHeight="1">
      <c r="A303" s="47"/>
      <c r="B303" s="48" t="s">
        <v>24</v>
      </c>
      <c r="C303" s="47">
        <v>600</v>
      </c>
      <c r="D303" s="47">
        <v>60016</v>
      </c>
      <c r="E303" s="47" t="s">
        <v>212</v>
      </c>
      <c r="F303" s="49">
        <v>27939000</v>
      </c>
      <c r="G303" s="49">
        <v>46900000</v>
      </c>
      <c r="H303" s="49">
        <v>46900000</v>
      </c>
      <c r="I303" s="49">
        <f t="shared" si="36"/>
        <v>100</v>
      </c>
      <c r="J303" s="94"/>
      <c r="K303" s="38"/>
      <c r="L303" s="38"/>
    </row>
    <row r="304" spans="1:12" s="1" customFormat="1" ht="102">
      <c r="A304" s="44"/>
      <c r="B304" s="51"/>
      <c r="C304" s="44"/>
      <c r="D304" s="44"/>
      <c r="E304" s="44"/>
      <c r="F304" s="46"/>
      <c r="G304" s="46"/>
      <c r="H304" s="46"/>
      <c r="I304" s="46"/>
      <c r="J304" s="57" t="s">
        <v>2213</v>
      </c>
      <c r="K304" s="38"/>
      <c r="L304" s="38"/>
    </row>
    <row r="305" spans="1:12" s="1" customFormat="1" ht="191.25" customHeight="1">
      <c r="A305" s="47"/>
      <c r="B305" s="53"/>
      <c r="C305" s="47"/>
      <c r="D305" s="47"/>
      <c r="E305" s="47"/>
      <c r="F305" s="49"/>
      <c r="G305" s="49"/>
      <c r="H305" s="49"/>
      <c r="I305" s="49"/>
      <c r="J305" s="54" t="s">
        <v>2415</v>
      </c>
      <c r="K305" s="38"/>
      <c r="L305" s="38"/>
    </row>
    <row r="306" spans="1:12" s="1" customFormat="1" ht="185.25" customHeight="1">
      <c r="A306" s="47"/>
      <c r="B306" s="53"/>
      <c r="C306" s="47"/>
      <c r="D306" s="47"/>
      <c r="E306" s="47"/>
      <c r="F306" s="49"/>
      <c r="G306" s="49"/>
      <c r="H306" s="49"/>
      <c r="I306" s="49"/>
      <c r="J306" s="54" t="s">
        <v>2416</v>
      </c>
      <c r="K306" s="38"/>
      <c r="L306" s="38"/>
    </row>
    <row r="307" spans="1:12" s="1" customFormat="1" ht="95.25" customHeight="1">
      <c r="A307" s="44"/>
      <c r="B307" s="51"/>
      <c r="C307" s="44"/>
      <c r="D307" s="44"/>
      <c r="E307" s="44"/>
      <c r="F307" s="46"/>
      <c r="G307" s="46"/>
      <c r="H307" s="46"/>
      <c r="I307" s="46"/>
      <c r="J307" s="57" t="s">
        <v>2419</v>
      </c>
      <c r="K307" s="38"/>
      <c r="L307" s="38"/>
    </row>
    <row r="308" spans="1:12" s="1" customFormat="1" ht="129.75" customHeight="1">
      <c r="A308" s="41"/>
      <c r="B308" s="42"/>
      <c r="C308" s="41"/>
      <c r="D308" s="41"/>
      <c r="E308" s="41"/>
      <c r="F308" s="43"/>
      <c r="G308" s="43"/>
      <c r="H308" s="43"/>
      <c r="I308" s="43"/>
      <c r="J308" s="59" t="s">
        <v>2418</v>
      </c>
      <c r="K308" s="38"/>
      <c r="L308" s="38"/>
    </row>
    <row r="309" spans="1:12" s="1" customFormat="1" ht="178.5">
      <c r="A309" s="47"/>
      <c r="B309" s="53"/>
      <c r="C309" s="47"/>
      <c r="D309" s="47"/>
      <c r="E309" s="47"/>
      <c r="F309" s="49"/>
      <c r="G309" s="49"/>
      <c r="H309" s="49"/>
      <c r="I309" s="49"/>
      <c r="J309" s="60" t="s">
        <v>2417</v>
      </c>
      <c r="K309" s="38"/>
      <c r="L309" s="38"/>
    </row>
    <row r="310" spans="1:12" s="1" customFormat="1" ht="195.75" customHeight="1">
      <c r="A310" s="44"/>
      <c r="B310" s="51"/>
      <c r="C310" s="44"/>
      <c r="D310" s="44"/>
      <c r="E310" s="44"/>
      <c r="F310" s="46"/>
      <c r="G310" s="46"/>
      <c r="H310" s="46"/>
      <c r="I310" s="46"/>
      <c r="J310" s="57" t="s">
        <v>2421</v>
      </c>
      <c r="K310" s="38"/>
      <c r="L310" s="38"/>
    </row>
    <row r="311" spans="1:12" s="1" customFormat="1" ht="155.25" customHeight="1">
      <c r="A311" s="41"/>
      <c r="B311" s="42"/>
      <c r="C311" s="41"/>
      <c r="D311" s="41"/>
      <c r="E311" s="41"/>
      <c r="F311" s="43"/>
      <c r="G311" s="43"/>
      <c r="H311" s="43"/>
      <c r="I311" s="43"/>
      <c r="J311" s="59" t="s">
        <v>2420</v>
      </c>
      <c r="K311" s="38"/>
      <c r="L311" s="38"/>
    </row>
    <row r="312" spans="1:12" s="1" customFormat="1" ht="144.75" customHeight="1">
      <c r="A312" s="44"/>
      <c r="B312" s="51"/>
      <c r="C312" s="44"/>
      <c r="D312" s="44"/>
      <c r="E312" s="44"/>
      <c r="F312" s="46"/>
      <c r="G312" s="46"/>
      <c r="H312" s="46"/>
      <c r="I312" s="46"/>
      <c r="J312" s="57" t="s">
        <v>2422</v>
      </c>
      <c r="K312" s="38"/>
      <c r="L312" s="38"/>
    </row>
    <row r="313" spans="1:12" s="1" customFormat="1" ht="75" customHeight="1">
      <c r="A313" s="41" t="s">
        <v>403</v>
      </c>
      <c r="B313" s="42" t="s">
        <v>404</v>
      </c>
      <c r="C313" s="41"/>
      <c r="D313" s="41"/>
      <c r="E313" s="41"/>
      <c r="F313" s="43">
        <f>F314</f>
        <v>2680000</v>
      </c>
      <c r="G313" s="43">
        <f>G314</f>
        <v>2680000</v>
      </c>
      <c r="H313" s="43">
        <f>H314</f>
        <v>2680000</v>
      </c>
      <c r="I313" s="43">
        <f t="shared" si="36"/>
        <v>100</v>
      </c>
      <c r="J313" s="68" t="s">
        <v>2082</v>
      </c>
      <c r="K313" s="38"/>
      <c r="L313" s="38"/>
    </row>
    <row r="314" spans="1:12" s="1" customFormat="1" ht="28.5" customHeight="1">
      <c r="A314" s="47"/>
      <c r="B314" s="48" t="s">
        <v>24</v>
      </c>
      <c r="C314" s="47">
        <v>600</v>
      </c>
      <c r="D314" s="47">
        <v>60016</v>
      </c>
      <c r="E314" s="47" t="s">
        <v>146</v>
      </c>
      <c r="F314" s="49">
        <v>2680000</v>
      </c>
      <c r="G314" s="49">
        <v>2680000</v>
      </c>
      <c r="H314" s="49">
        <v>2680000</v>
      </c>
      <c r="I314" s="49">
        <f t="shared" si="36"/>
        <v>100</v>
      </c>
      <c r="J314" s="94"/>
      <c r="K314" s="38"/>
      <c r="L314" s="38"/>
    </row>
    <row r="315" spans="1:12" s="1" customFormat="1" ht="153">
      <c r="A315" s="44"/>
      <c r="B315" s="51"/>
      <c r="C315" s="44"/>
      <c r="D315" s="44"/>
      <c r="E315" s="44"/>
      <c r="F315" s="46"/>
      <c r="G315" s="46"/>
      <c r="H315" s="46"/>
      <c r="I315" s="46"/>
      <c r="J315" s="57" t="s">
        <v>2057</v>
      </c>
      <c r="K315" s="38"/>
      <c r="L315" s="38"/>
    </row>
    <row r="316" spans="1:12" s="1" customFormat="1" ht="30" customHeight="1">
      <c r="A316" s="35" t="s">
        <v>405</v>
      </c>
      <c r="B316" s="29" t="s">
        <v>406</v>
      </c>
      <c r="C316" s="35">
        <v>900</v>
      </c>
      <c r="D316" s="35">
        <v>90015</v>
      </c>
      <c r="E316" s="35" t="s">
        <v>212</v>
      </c>
      <c r="F316" s="40">
        <v>77649</v>
      </c>
      <c r="G316" s="40">
        <v>77649</v>
      </c>
      <c r="H316" s="40"/>
      <c r="I316" s="40"/>
      <c r="J316" s="2" t="s">
        <v>2058</v>
      </c>
      <c r="K316" s="38"/>
      <c r="L316" s="38"/>
    </row>
    <row r="317" spans="1:12" s="1" customFormat="1" ht="104.25" customHeight="1">
      <c r="A317" s="35" t="s">
        <v>407</v>
      </c>
      <c r="B317" s="29" t="s">
        <v>408</v>
      </c>
      <c r="C317" s="35">
        <v>600</v>
      </c>
      <c r="D317" s="35">
        <v>60017</v>
      </c>
      <c r="E317" s="35" t="s">
        <v>212</v>
      </c>
      <c r="F317" s="40">
        <v>34317</v>
      </c>
      <c r="G317" s="40">
        <v>34317</v>
      </c>
      <c r="H317" s="40">
        <v>34317</v>
      </c>
      <c r="I317" s="40">
        <f t="shared" si="36"/>
        <v>100</v>
      </c>
      <c r="J317" s="2" t="s">
        <v>1720</v>
      </c>
      <c r="K317" s="38"/>
      <c r="L317" s="38"/>
    </row>
    <row r="318" spans="1:12" s="1" customFormat="1" ht="104.25" customHeight="1">
      <c r="A318" s="35" t="s">
        <v>409</v>
      </c>
      <c r="B318" s="29" t="s">
        <v>410</v>
      </c>
      <c r="C318" s="35">
        <v>600</v>
      </c>
      <c r="D318" s="35">
        <v>60016</v>
      </c>
      <c r="E318" s="35" t="s">
        <v>212</v>
      </c>
      <c r="F318" s="40">
        <v>251785</v>
      </c>
      <c r="G318" s="40"/>
      <c r="H318" s="40"/>
      <c r="I318" s="40"/>
      <c r="J318" s="2" t="s">
        <v>2083</v>
      </c>
      <c r="K318" s="38"/>
      <c r="L318" s="38"/>
    </row>
    <row r="319" spans="1:12" s="1" customFormat="1" ht="167.25" customHeight="1">
      <c r="A319" s="35" t="s">
        <v>411</v>
      </c>
      <c r="B319" s="29" t="s">
        <v>412</v>
      </c>
      <c r="C319" s="35">
        <v>600</v>
      </c>
      <c r="D319" s="35">
        <v>60016</v>
      </c>
      <c r="E319" s="35" t="s">
        <v>212</v>
      </c>
      <c r="F319" s="40">
        <v>1400000</v>
      </c>
      <c r="G319" s="40">
        <v>1039324</v>
      </c>
      <c r="H319" s="40">
        <v>1039323.47</v>
      </c>
      <c r="I319" s="40">
        <f t="shared" si="36"/>
        <v>99.999949005314988</v>
      </c>
      <c r="J319" s="2" t="s">
        <v>2423</v>
      </c>
      <c r="K319" s="38"/>
      <c r="L319" s="38"/>
    </row>
    <row r="320" spans="1:12" s="1" customFormat="1" ht="87.75" customHeight="1">
      <c r="A320" s="35" t="s">
        <v>413</v>
      </c>
      <c r="B320" s="29" t="s">
        <v>414</v>
      </c>
      <c r="C320" s="35">
        <v>600</v>
      </c>
      <c r="D320" s="35">
        <v>60016</v>
      </c>
      <c r="E320" s="35" t="s">
        <v>146</v>
      </c>
      <c r="F320" s="40">
        <v>1400000</v>
      </c>
      <c r="G320" s="40">
        <v>925083</v>
      </c>
      <c r="H320" s="40">
        <v>925083</v>
      </c>
      <c r="I320" s="40">
        <f t="shared" si="36"/>
        <v>100</v>
      </c>
      <c r="J320" s="2" t="s">
        <v>2424</v>
      </c>
      <c r="K320" s="38"/>
      <c r="L320" s="38"/>
    </row>
    <row r="321" spans="1:12" s="1" customFormat="1" ht="153">
      <c r="A321" s="44"/>
      <c r="B321" s="51"/>
      <c r="C321" s="44"/>
      <c r="D321" s="44"/>
      <c r="E321" s="44"/>
      <c r="F321" s="46"/>
      <c r="G321" s="46"/>
      <c r="H321" s="46"/>
      <c r="I321" s="46"/>
      <c r="J321" s="57" t="s">
        <v>2425</v>
      </c>
      <c r="K321" s="38"/>
      <c r="L321" s="38"/>
    </row>
    <row r="322" spans="1:12" s="1" customFormat="1" ht="63.75">
      <c r="A322" s="35" t="s">
        <v>415</v>
      </c>
      <c r="B322" s="29" t="s">
        <v>416</v>
      </c>
      <c r="C322" s="35">
        <v>600</v>
      </c>
      <c r="D322" s="35">
        <v>60016</v>
      </c>
      <c r="E322" s="35" t="s">
        <v>212</v>
      </c>
      <c r="F322" s="40">
        <v>100000</v>
      </c>
      <c r="G322" s="40">
        <v>77490</v>
      </c>
      <c r="H322" s="40">
        <v>77490</v>
      </c>
      <c r="I322" s="40">
        <f t="shared" si="36"/>
        <v>100</v>
      </c>
      <c r="J322" s="2" t="s">
        <v>1721</v>
      </c>
      <c r="K322" s="38"/>
      <c r="L322" s="38"/>
    </row>
    <row r="323" spans="1:12" s="1" customFormat="1" ht="180.75" customHeight="1">
      <c r="A323" s="41" t="s">
        <v>417</v>
      </c>
      <c r="B323" s="42" t="s">
        <v>418</v>
      </c>
      <c r="C323" s="41">
        <v>600</v>
      </c>
      <c r="D323" s="41">
        <v>60016</v>
      </c>
      <c r="E323" s="41" t="s">
        <v>212</v>
      </c>
      <c r="F323" s="43">
        <v>1000000</v>
      </c>
      <c r="G323" s="43">
        <v>586037</v>
      </c>
      <c r="H323" s="43">
        <v>586035.86</v>
      </c>
      <c r="I323" s="43">
        <f t="shared" si="36"/>
        <v>99.999805473033263</v>
      </c>
      <c r="J323" s="50" t="s">
        <v>2214</v>
      </c>
      <c r="K323" s="38"/>
      <c r="L323" s="38"/>
    </row>
    <row r="324" spans="1:12" s="1" customFormat="1" ht="145.5" customHeight="1">
      <c r="A324" s="44"/>
      <c r="B324" s="51"/>
      <c r="C324" s="44"/>
      <c r="D324" s="44"/>
      <c r="E324" s="44"/>
      <c r="F324" s="46"/>
      <c r="G324" s="46"/>
      <c r="H324" s="46"/>
      <c r="I324" s="46"/>
      <c r="J324" s="57" t="s">
        <v>2084</v>
      </c>
      <c r="K324" s="38"/>
      <c r="L324" s="38"/>
    </row>
    <row r="325" spans="1:12" s="1" customFormat="1" ht="39.75" customHeight="1">
      <c r="A325" s="41" t="s">
        <v>419</v>
      </c>
      <c r="B325" s="42" t="s">
        <v>420</v>
      </c>
      <c r="C325" s="41"/>
      <c r="D325" s="41"/>
      <c r="E325" s="41"/>
      <c r="F325" s="43">
        <f>F326+F327+F328</f>
        <v>11918700</v>
      </c>
      <c r="G325" s="43">
        <f>G326+G327+G328</f>
        <v>9494751</v>
      </c>
      <c r="H325" s="43">
        <f>H326+H327+H328</f>
        <v>9473193.8800000008</v>
      </c>
      <c r="I325" s="43">
        <f t="shared" si="36"/>
        <v>99.772957500412602</v>
      </c>
      <c r="J325" s="68" t="s">
        <v>2426</v>
      </c>
      <c r="K325" s="38"/>
      <c r="L325" s="38"/>
    </row>
    <row r="326" spans="1:12" s="1" customFormat="1" ht="28.5" customHeight="1">
      <c r="A326" s="47"/>
      <c r="B326" s="48"/>
      <c r="C326" s="47">
        <v>600</v>
      </c>
      <c r="D326" s="47">
        <v>60095</v>
      </c>
      <c r="E326" s="47" t="s">
        <v>292</v>
      </c>
      <c r="F326" s="49">
        <v>1107000</v>
      </c>
      <c r="G326" s="49">
        <v>1109741</v>
      </c>
      <c r="H326" s="49">
        <v>1099623.1599999999</v>
      </c>
      <c r="I326" s="49">
        <f t="shared" si="36"/>
        <v>99.088270145916923</v>
      </c>
      <c r="J326" s="94"/>
      <c r="K326" s="38"/>
      <c r="L326" s="38"/>
    </row>
    <row r="327" spans="1:12" s="1" customFormat="1" ht="28.5" customHeight="1">
      <c r="A327" s="47"/>
      <c r="B327" s="48" t="s">
        <v>110</v>
      </c>
      <c r="C327" s="47">
        <v>600</v>
      </c>
      <c r="D327" s="47">
        <v>60095</v>
      </c>
      <c r="E327" s="47" t="s">
        <v>292</v>
      </c>
      <c r="F327" s="49">
        <v>1621755</v>
      </c>
      <c r="G327" s="49">
        <v>843323</v>
      </c>
      <c r="H327" s="49">
        <v>837357.07</v>
      </c>
      <c r="I327" s="49">
        <f t="shared" si="36"/>
        <v>99.292568802226427</v>
      </c>
      <c r="J327" s="94"/>
      <c r="K327" s="38"/>
      <c r="L327" s="38"/>
    </row>
    <row r="328" spans="1:12" s="1" customFormat="1" ht="28.5" customHeight="1">
      <c r="A328" s="47"/>
      <c r="B328" s="48" t="s">
        <v>250</v>
      </c>
      <c r="C328" s="47">
        <v>600</v>
      </c>
      <c r="D328" s="47">
        <v>60095</v>
      </c>
      <c r="E328" s="47" t="s">
        <v>292</v>
      </c>
      <c r="F328" s="49">
        <v>9189945</v>
      </c>
      <c r="G328" s="49">
        <v>7541687</v>
      </c>
      <c r="H328" s="49">
        <v>7536213.6500000004</v>
      </c>
      <c r="I328" s="49">
        <f t="shared" si="36"/>
        <v>99.927425389040948</v>
      </c>
      <c r="J328" s="94"/>
      <c r="K328" s="38"/>
      <c r="L328" s="38"/>
    </row>
    <row r="329" spans="1:12" s="1" customFormat="1" ht="191.25" customHeight="1">
      <c r="A329" s="44"/>
      <c r="B329" s="51"/>
      <c r="C329" s="44"/>
      <c r="D329" s="44"/>
      <c r="E329" s="44"/>
      <c r="F329" s="46"/>
      <c r="G329" s="46"/>
      <c r="H329" s="46"/>
      <c r="I329" s="46"/>
      <c r="J329" s="57" t="s">
        <v>2215</v>
      </c>
      <c r="K329" s="38"/>
      <c r="L329" s="38"/>
    </row>
    <row r="330" spans="1:12" s="1" customFormat="1" ht="41.25" customHeight="1">
      <c r="A330" s="35" t="s">
        <v>421</v>
      </c>
      <c r="B330" s="29" t="s">
        <v>422</v>
      </c>
      <c r="C330" s="35">
        <v>600</v>
      </c>
      <c r="D330" s="35">
        <v>60016</v>
      </c>
      <c r="E330" s="35" t="s">
        <v>212</v>
      </c>
      <c r="F330" s="40">
        <v>50000</v>
      </c>
      <c r="G330" s="40"/>
      <c r="H330" s="40"/>
      <c r="I330" s="40"/>
      <c r="J330" s="2" t="s">
        <v>2396</v>
      </c>
      <c r="K330" s="38"/>
      <c r="L330" s="38"/>
    </row>
    <row r="331" spans="1:12" s="1" customFormat="1" ht="118.5" customHeight="1">
      <c r="A331" s="35" t="s">
        <v>423</v>
      </c>
      <c r="B331" s="29" t="s">
        <v>424</v>
      </c>
      <c r="C331" s="35">
        <v>600</v>
      </c>
      <c r="D331" s="35">
        <v>60016</v>
      </c>
      <c r="E331" s="35" t="s">
        <v>212</v>
      </c>
      <c r="F331" s="40">
        <v>156949</v>
      </c>
      <c r="G331" s="40">
        <v>156949</v>
      </c>
      <c r="H331" s="40"/>
      <c r="I331" s="40"/>
      <c r="J331" s="2" t="s">
        <v>1722</v>
      </c>
      <c r="K331" s="38"/>
      <c r="L331" s="38"/>
    </row>
    <row r="332" spans="1:12" s="1" customFormat="1" ht="102" customHeight="1">
      <c r="A332" s="41" t="s">
        <v>425</v>
      </c>
      <c r="B332" s="42" t="s">
        <v>426</v>
      </c>
      <c r="C332" s="41"/>
      <c r="D332" s="41"/>
      <c r="E332" s="41"/>
      <c r="F332" s="43">
        <f>F333+F334</f>
        <v>1500000</v>
      </c>
      <c r="G332" s="43">
        <f>G333+G334</f>
        <v>1473670</v>
      </c>
      <c r="H332" s="43">
        <f>H333+H334</f>
        <v>1473666.41</v>
      </c>
      <c r="I332" s="43">
        <f t="shared" ref="I332:I336" si="37">H332/G332*100</f>
        <v>99.99975639050804</v>
      </c>
      <c r="J332" s="68" t="s">
        <v>2360</v>
      </c>
      <c r="K332" s="38"/>
      <c r="L332" s="38"/>
    </row>
    <row r="333" spans="1:12" s="1" customFormat="1" ht="28.5" customHeight="1">
      <c r="A333" s="47"/>
      <c r="B333" s="48" t="s">
        <v>110</v>
      </c>
      <c r="C333" s="47">
        <v>600</v>
      </c>
      <c r="D333" s="47">
        <v>60016</v>
      </c>
      <c r="E333" s="47" t="s">
        <v>212</v>
      </c>
      <c r="F333" s="49">
        <v>500000</v>
      </c>
      <c r="G333" s="49">
        <v>473670</v>
      </c>
      <c r="H333" s="49">
        <v>473666.41</v>
      </c>
      <c r="I333" s="49">
        <f t="shared" si="37"/>
        <v>99.999242088373748</v>
      </c>
      <c r="J333" s="94"/>
      <c r="K333" s="38"/>
      <c r="L333" s="38"/>
    </row>
    <row r="334" spans="1:12" s="1" customFormat="1" ht="28.5" customHeight="1">
      <c r="A334" s="47"/>
      <c r="B334" s="48" t="s">
        <v>24</v>
      </c>
      <c r="C334" s="47">
        <v>600</v>
      </c>
      <c r="D334" s="47">
        <v>60016</v>
      </c>
      <c r="E334" s="47" t="s">
        <v>212</v>
      </c>
      <c r="F334" s="49">
        <v>1000000</v>
      </c>
      <c r="G334" s="49">
        <v>1000000</v>
      </c>
      <c r="H334" s="49">
        <v>1000000</v>
      </c>
      <c r="I334" s="49">
        <f t="shared" si="37"/>
        <v>100</v>
      </c>
      <c r="J334" s="91"/>
      <c r="K334" s="38"/>
      <c r="L334" s="38"/>
    </row>
    <row r="335" spans="1:12" s="1" customFormat="1" ht="102">
      <c r="A335" s="35" t="s">
        <v>427</v>
      </c>
      <c r="B335" s="29" t="s">
        <v>428</v>
      </c>
      <c r="C335" s="35">
        <v>900</v>
      </c>
      <c r="D335" s="35">
        <v>90015</v>
      </c>
      <c r="E335" s="35" t="s">
        <v>212</v>
      </c>
      <c r="F335" s="40">
        <v>140000</v>
      </c>
      <c r="G335" s="40">
        <v>26000</v>
      </c>
      <c r="H335" s="40">
        <v>26000</v>
      </c>
      <c r="I335" s="40">
        <f t="shared" si="37"/>
        <v>100</v>
      </c>
      <c r="J335" s="2" t="s">
        <v>2086</v>
      </c>
      <c r="K335" s="38"/>
      <c r="L335" s="38"/>
    </row>
    <row r="336" spans="1:12" s="1" customFormat="1" ht="91.5" customHeight="1">
      <c r="A336" s="35" t="s">
        <v>429</v>
      </c>
      <c r="B336" s="29" t="s">
        <v>430</v>
      </c>
      <c r="C336" s="35">
        <v>900</v>
      </c>
      <c r="D336" s="35">
        <v>90015</v>
      </c>
      <c r="E336" s="35" t="s">
        <v>212</v>
      </c>
      <c r="F336" s="40">
        <v>1000000</v>
      </c>
      <c r="G336" s="40">
        <v>994438</v>
      </c>
      <c r="H336" s="40">
        <v>994437.83</v>
      </c>
      <c r="I336" s="40">
        <f t="shared" si="37"/>
        <v>99.999982904917147</v>
      </c>
      <c r="J336" s="2" t="s">
        <v>1723</v>
      </c>
      <c r="K336" s="38"/>
      <c r="L336" s="38"/>
    </row>
    <row r="337" spans="1:12" s="1" customFormat="1" ht="30" customHeight="1">
      <c r="A337" s="35" t="s">
        <v>431</v>
      </c>
      <c r="B337" s="29" t="s">
        <v>432</v>
      </c>
      <c r="C337" s="35">
        <v>600</v>
      </c>
      <c r="D337" s="35">
        <v>60016</v>
      </c>
      <c r="E337" s="35" t="s">
        <v>212</v>
      </c>
      <c r="F337" s="40">
        <v>200000</v>
      </c>
      <c r="G337" s="40"/>
      <c r="H337" s="40"/>
      <c r="I337" s="40"/>
      <c r="J337" s="2" t="s">
        <v>2397</v>
      </c>
      <c r="K337" s="38"/>
      <c r="L337" s="38"/>
    </row>
    <row r="338" spans="1:12" s="1" customFormat="1" ht="66.75" customHeight="1">
      <c r="A338" s="41" t="s">
        <v>433</v>
      </c>
      <c r="B338" s="42" t="s">
        <v>434</v>
      </c>
      <c r="C338" s="41"/>
      <c r="D338" s="41"/>
      <c r="E338" s="41"/>
      <c r="F338" s="43">
        <f>F339+F340</f>
        <v>16640104</v>
      </c>
      <c r="G338" s="43">
        <f>G339+G340</f>
        <v>14846682</v>
      </c>
      <c r="H338" s="43">
        <f>H339+H340</f>
        <v>14846076.93</v>
      </c>
      <c r="I338" s="43">
        <f t="shared" ref="I338:I345" si="38">H338/G338*100</f>
        <v>99.995924543948604</v>
      </c>
      <c r="J338" s="68" t="s">
        <v>2087</v>
      </c>
      <c r="K338" s="38"/>
      <c r="L338" s="38"/>
    </row>
    <row r="339" spans="1:12" s="1" customFormat="1" ht="28.5" customHeight="1">
      <c r="A339" s="47"/>
      <c r="B339" s="48" t="s">
        <v>110</v>
      </c>
      <c r="C339" s="47">
        <v>600</v>
      </c>
      <c r="D339" s="47">
        <v>60016</v>
      </c>
      <c r="E339" s="47" t="s">
        <v>212</v>
      </c>
      <c r="F339" s="49">
        <v>9265599</v>
      </c>
      <c r="G339" s="49">
        <v>3967623</v>
      </c>
      <c r="H339" s="49">
        <v>3967188.99</v>
      </c>
      <c r="I339" s="49">
        <f t="shared" si="38"/>
        <v>99.98906120868844</v>
      </c>
      <c r="J339" s="94"/>
      <c r="K339" s="38"/>
      <c r="L339" s="38"/>
    </row>
    <row r="340" spans="1:12" s="1" customFormat="1" ht="28.5" customHeight="1">
      <c r="A340" s="44"/>
      <c r="B340" s="45" t="s">
        <v>250</v>
      </c>
      <c r="C340" s="44">
        <v>600</v>
      </c>
      <c r="D340" s="44">
        <v>60016</v>
      </c>
      <c r="E340" s="44" t="s">
        <v>212</v>
      </c>
      <c r="F340" s="46">
        <v>7374505</v>
      </c>
      <c r="G340" s="46">
        <v>10879059</v>
      </c>
      <c r="H340" s="46">
        <v>10878887.939999999</v>
      </c>
      <c r="I340" s="46">
        <f t="shared" si="38"/>
        <v>99.998427621359525</v>
      </c>
      <c r="J340" s="91"/>
      <c r="K340" s="38"/>
      <c r="L340" s="38"/>
    </row>
    <row r="341" spans="1:12" s="1" customFormat="1" ht="298.5" customHeight="1">
      <c r="A341" s="44"/>
      <c r="B341" s="51"/>
      <c r="C341" s="44"/>
      <c r="D341" s="44"/>
      <c r="E341" s="44"/>
      <c r="F341" s="46"/>
      <c r="G341" s="46"/>
      <c r="H341" s="46"/>
      <c r="I341" s="46"/>
      <c r="J341" s="57" t="s">
        <v>2088</v>
      </c>
      <c r="K341" s="38"/>
      <c r="L341" s="38"/>
    </row>
    <row r="342" spans="1:12" s="1" customFormat="1" ht="104.25" customHeight="1">
      <c r="A342" s="35" t="s">
        <v>435</v>
      </c>
      <c r="B342" s="29" t="s">
        <v>436</v>
      </c>
      <c r="C342" s="35">
        <v>900</v>
      </c>
      <c r="D342" s="35">
        <v>90015</v>
      </c>
      <c r="E342" s="35" t="s">
        <v>212</v>
      </c>
      <c r="F342" s="40">
        <v>200000</v>
      </c>
      <c r="G342" s="40">
        <v>20000</v>
      </c>
      <c r="H342" s="40">
        <v>20000</v>
      </c>
      <c r="I342" s="40">
        <f t="shared" si="38"/>
        <v>100</v>
      </c>
      <c r="J342" s="2" t="s">
        <v>2089</v>
      </c>
      <c r="K342" s="38"/>
      <c r="L342" s="38"/>
    </row>
    <row r="343" spans="1:12" s="1" customFormat="1" ht="78.75" customHeight="1">
      <c r="A343" s="35" t="s">
        <v>437</v>
      </c>
      <c r="B343" s="29" t="s">
        <v>438</v>
      </c>
      <c r="C343" s="35">
        <v>600</v>
      </c>
      <c r="D343" s="35">
        <v>60016</v>
      </c>
      <c r="E343" s="35" t="s">
        <v>212</v>
      </c>
      <c r="F343" s="40">
        <v>700000</v>
      </c>
      <c r="G343" s="40">
        <v>87800</v>
      </c>
      <c r="H343" s="40"/>
      <c r="I343" s="40"/>
      <c r="J343" s="2" t="s">
        <v>2127</v>
      </c>
      <c r="K343" s="38"/>
      <c r="L343" s="38"/>
    </row>
    <row r="344" spans="1:12" s="1" customFormat="1" ht="78.75" customHeight="1">
      <c r="A344" s="35" t="s">
        <v>439</v>
      </c>
      <c r="B344" s="29" t="s">
        <v>440</v>
      </c>
      <c r="C344" s="35">
        <v>600</v>
      </c>
      <c r="D344" s="35">
        <v>60015</v>
      </c>
      <c r="E344" s="35" t="s">
        <v>212</v>
      </c>
      <c r="F344" s="40">
        <v>4500000</v>
      </c>
      <c r="G344" s="40"/>
      <c r="H344" s="40"/>
      <c r="I344" s="40"/>
      <c r="J344" s="2" t="s">
        <v>2398</v>
      </c>
      <c r="K344" s="38"/>
      <c r="L344" s="38"/>
    </row>
    <row r="345" spans="1:12" s="1" customFormat="1" ht="165.75">
      <c r="A345" s="35" t="s">
        <v>441</v>
      </c>
      <c r="B345" s="29" t="s">
        <v>442</v>
      </c>
      <c r="C345" s="35">
        <v>900</v>
      </c>
      <c r="D345" s="35">
        <v>90015</v>
      </c>
      <c r="E345" s="35" t="s">
        <v>212</v>
      </c>
      <c r="F345" s="40">
        <v>250000</v>
      </c>
      <c r="G345" s="40">
        <v>195000</v>
      </c>
      <c r="H345" s="40">
        <v>195000</v>
      </c>
      <c r="I345" s="40">
        <f t="shared" si="38"/>
        <v>100</v>
      </c>
      <c r="J345" s="2" t="s">
        <v>2090</v>
      </c>
      <c r="K345" s="38"/>
      <c r="L345" s="38"/>
    </row>
    <row r="346" spans="1:12" s="1" customFormat="1" ht="65.25" customHeight="1">
      <c r="A346" s="35" t="s">
        <v>443</v>
      </c>
      <c r="B346" s="29" t="s">
        <v>444</v>
      </c>
      <c r="C346" s="35">
        <v>600</v>
      </c>
      <c r="D346" s="35">
        <v>60016</v>
      </c>
      <c r="E346" s="35" t="s">
        <v>212</v>
      </c>
      <c r="F346" s="40">
        <v>1000000</v>
      </c>
      <c r="G346" s="40"/>
      <c r="H346" s="40"/>
      <c r="I346" s="40"/>
      <c r="J346" s="2" t="s">
        <v>2399</v>
      </c>
      <c r="K346" s="38"/>
      <c r="L346" s="38"/>
    </row>
    <row r="347" spans="1:12" s="1" customFormat="1" ht="65.25" customHeight="1">
      <c r="A347" s="35" t="s">
        <v>445</v>
      </c>
      <c r="B347" s="29" t="s">
        <v>446</v>
      </c>
      <c r="C347" s="35">
        <v>900</v>
      </c>
      <c r="D347" s="35">
        <v>90015</v>
      </c>
      <c r="E347" s="35" t="s">
        <v>212</v>
      </c>
      <c r="F347" s="40">
        <v>200000</v>
      </c>
      <c r="G347" s="40">
        <v>199374</v>
      </c>
      <c r="H347" s="40">
        <v>199373.79</v>
      </c>
      <c r="I347" s="40">
        <f t="shared" ref="I347:I349" si="39">H347/G347*100</f>
        <v>99.999894670318099</v>
      </c>
      <c r="J347" s="2" t="s">
        <v>2091</v>
      </c>
      <c r="K347" s="38"/>
      <c r="L347" s="38"/>
    </row>
    <row r="348" spans="1:12" s="1" customFormat="1" ht="29.25" customHeight="1">
      <c r="A348" s="35" t="s">
        <v>447</v>
      </c>
      <c r="B348" s="29" t="s">
        <v>448</v>
      </c>
      <c r="C348" s="35">
        <v>900</v>
      </c>
      <c r="D348" s="35">
        <v>90015</v>
      </c>
      <c r="E348" s="35" t="s">
        <v>212</v>
      </c>
      <c r="F348" s="40">
        <v>50000</v>
      </c>
      <c r="G348" s="40"/>
      <c r="H348" s="40"/>
      <c r="I348" s="40"/>
      <c r="J348" s="2" t="s">
        <v>1758</v>
      </c>
      <c r="K348" s="38"/>
      <c r="L348" s="38"/>
    </row>
    <row r="349" spans="1:12" s="1" customFormat="1" ht="193.5" customHeight="1">
      <c r="A349" s="35" t="s">
        <v>449</v>
      </c>
      <c r="B349" s="29" t="s">
        <v>450</v>
      </c>
      <c r="C349" s="35">
        <v>900</v>
      </c>
      <c r="D349" s="35">
        <v>90015</v>
      </c>
      <c r="E349" s="35" t="s">
        <v>212</v>
      </c>
      <c r="F349" s="40">
        <v>50000</v>
      </c>
      <c r="G349" s="40">
        <v>56000</v>
      </c>
      <c r="H349" s="40">
        <v>56000</v>
      </c>
      <c r="I349" s="40">
        <f t="shared" si="39"/>
        <v>100</v>
      </c>
      <c r="J349" s="2" t="s">
        <v>2092</v>
      </c>
      <c r="K349" s="38"/>
      <c r="L349" s="38"/>
    </row>
    <row r="350" spans="1:12" s="1" customFormat="1" ht="89.25">
      <c r="A350" s="35" t="s">
        <v>451</v>
      </c>
      <c r="B350" s="29" t="s">
        <v>452</v>
      </c>
      <c r="C350" s="35">
        <v>600</v>
      </c>
      <c r="D350" s="35">
        <v>60016</v>
      </c>
      <c r="E350" s="35" t="s">
        <v>212</v>
      </c>
      <c r="F350" s="40">
        <v>2000000</v>
      </c>
      <c r="G350" s="40">
        <v>222</v>
      </c>
      <c r="H350" s="40">
        <v>222</v>
      </c>
      <c r="I350" s="40">
        <f t="shared" ref="I350:I356" si="40">H350/G350*100</f>
        <v>100</v>
      </c>
      <c r="J350" s="2" t="s">
        <v>2093</v>
      </c>
      <c r="K350" s="38"/>
      <c r="L350" s="38"/>
    </row>
    <row r="351" spans="1:12" s="1" customFormat="1" ht="54.75" customHeight="1">
      <c r="A351" s="35" t="s">
        <v>453</v>
      </c>
      <c r="B351" s="29" t="s">
        <v>454</v>
      </c>
      <c r="C351" s="35">
        <v>600</v>
      </c>
      <c r="D351" s="35">
        <v>60016</v>
      </c>
      <c r="E351" s="35" t="s">
        <v>212</v>
      </c>
      <c r="F351" s="40">
        <v>220000</v>
      </c>
      <c r="G351" s="40">
        <v>280900</v>
      </c>
      <c r="H351" s="40"/>
      <c r="I351" s="40"/>
      <c r="J351" s="2" t="s">
        <v>1724</v>
      </c>
      <c r="K351" s="38"/>
      <c r="L351" s="38"/>
    </row>
    <row r="352" spans="1:12" s="1" customFormat="1" ht="41.25" customHeight="1">
      <c r="A352" s="35" t="s">
        <v>455</v>
      </c>
      <c r="B352" s="29" t="s">
        <v>456</v>
      </c>
      <c r="C352" s="35">
        <v>600</v>
      </c>
      <c r="D352" s="35">
        <v>60016</v>
      </c>
      <c r="E352" s="35" t="s">
        <v>212</v>
      </c>
      <c r="F352" s="40">
        <v>440000</v>
      </c>
      <c r="G352" s="40">
        <v>100000</v>
      </c>
      <c r="H352" s="40"/>
      <c r="I352" s="40"/>
      <c r="J352" s="2" t="s">
        <v>2094</v>
      </c>
      <c r="K352" s="38"/>
      <c r="L352" s="38"/>
    </row>
    <row r="353" spans="1:12" s="1" customFormat="1" ht="38.25">
      <c r="A353" s="35" t="s">
        <v>457</v>
      </c>
      <c r="B353" s="29" t="s">
        <v>458</v>
      </c>
      <c r="C353" s="35">
        <v>600</v>
      </c>
      <c r="D353" s="35">
        <v>60016</v>
      </c>
      <c r="E353" s="35" t="s">
        <v>212</v>
      </c>
      <c r="F353" s="40">
        <v>200000</v>
      </c>
      <c r="G353" s="40">
        <v>6888</v>
      </c>
      <c r="H353" s="40">
        <v>4059</v>
      </c>
      <c r="I353" s="40">
        <f t="shared" si="40"/>
        <v>58.928571428571431</v>
      </c>
      <c r="J353" s="2" t="s">
        <v>2427</v>
      </c>
      <c r="K353" s="38"/>
      <c r="L353" s="38"/>
    </row>
    <row r="354" spans="1:12" s="1" customFormat="1" ht="28.5" customHeight="1">
      <c r="A354" s="41" t="s">
        <v>459</v>
      </c>
      <c r="B354" s="42" t="s">
        <v>460</v>
      </c>
      <c r="C354" s="41"/>
      <c r="D354" s="41"/>
      <c r="E354" s="41"/>
      <c r="F354" s="43">
        <f>F355+F356</f>
        <v>5300000</v>
      </c>
      <c r="G354" s="43">
        <f>G355+G356</f>
        <v>3188169</v>
      </c>
      <c r="H354" s="43">
        <f>H355+H356</f>
        <v>3110168.11</v>
      </c>
      <c r="I354" s="43">
        <f t="shared" si="40"/>
        <v>97.553426747452846</v>
      </c>
      <c r="J354" s="96" t="s">
        <v>2095</v>
      </c>
      <c r="K354" s="38"/>
      <c r="L354" s="38"/>
    </row>
    <row r="355" spans="1:12" s="1" customFormat="1" ht="28.5" customHeight="1">
      <c r="A355" s="47"/>
      <c r="B355" s="48" t="s">
        <v>110</v>
      </c>
      <c r="C355" s="47">
        <v>600</v>
      </c>
      <c r="D355" s="47">
        <v>60016</v>
      </c>
      <c r="E355" s="47" t="s">
        <v>212</v>
      </c>
      <c r="F355" s="49">
        <v>2500000</v>
      </c>
      <c r="G355" s="49">
        <v>388169</v>
      </c>
      <c r="H355" s="49">
        <v>310168.11</v>
      </c>
      <c r="I355" s="49">
        <f t="shared" si="40"/>
        <v>79.905430366670188</v>
      </c>
      <c r="J355" s="94"/>
      <c r="K355" s="38"/>
      <c r="L355" s="38"/>
    </row>
    <row r="356" spans="1:12" s="1" customFormat="1" ht="28.5" customHeight="1">
      <c r="A356" s="47"/>
      <c r="B356" s="48" t="s">
        <v>24</v>
      </c>
      <c r="C356" s="47">
        <v>600</v>
      </c>
      <c r="D356" s="47">
        <v>60016</v>
      </c>
      <c r="E356" s="47" t="s">
        <v>212</v>
      </c>
      <c r="F356" s="49">
        <v>2800000</v>
      </c>
      <c r="G356" s="49">
        <v>2800000</v>
      </c>
      <c r="H356" s="49">
        <v>2800000</v>
      </c>
      <c r="I356" s="49">
        <f t="shared" si="40"/>
        <v>100</v>
      </c>
      <c r="J356" s="94"/>
      <c r="K356" s="38"/>
      <c r="L356" s="38"/>
    </row>
    <row r="357" spans="1:12" s="1" customFormat="1" ht="141" customHeight="1">
      <c r="A357" s="44"/>
      <c r="B357" s="51"/>
      <c r="C357" s="44"/>
      <c r="D357" s="44"/>
      <c r="E357" s="44"/>
      <c r="F357" s="46"/>
      <c r="G357" s="46"/>
      <c r="H357" s="46"/>
      <c r="I357" s="46"/>
      <c r="J357" s="57" t="s">
        <v>2428</v>
      </c>
      <c r="K357" s="38"/>
      <c r="L357" s="38"/>
    </row>
    <row r="358" spans="1:12" s="1" customFormat="1" ht="151.5" customHeight="1">
      <c r="A358" s="35"/>
      <c r="B358" s="29"/>
      <c r="C358" s="35"/>
      <c r="D358" s="35"/>
      <c r="E358" s="35"/>
      <c r="F358" s="40"/>
      <c r="G358" s="40"/>
      <c r="H358" s="40"/>
      <c r="I358" s="40"/>
      <c r="J358" s="67" t="s">
        <v>2429</v>
      </c>
      <c r="K358" s="38"/>
      <c r="L358" s="38"/>
    </row>
    <row r="359" spans="1:12" s="1" customFormat="1" ht="113.25" customHeight="1">
      <c r="A359" s="41" t="s">
        <v>461</v>
      </c>
      <c r="B359" s="42" t="s">
        <v>462</v>
      </c>
      <c r="C359" s="41"/>
      <c r="D359" s="41"/>
      <c r="E359" s="41"/>
      <c r="F359" s="43">
        <f>F360+F361</f>
        <v>350000</v>
      </c>
      <c r="G359" s="43">
        <f>G360+G361</f>
        <v>5584073</v>
      </c>
      <c r="H359" s="43">
        <f>H360+H361</f>
        <v>3887570.69</v>
      </c>
      <c r="I359" s="43">
        <f t="shared" ref="I359:I369" si="41">H359/G359*100</f>
        <v>69.618908814408414</v>
      </c>
      <c r="J359" s="68" t="s">
        <v>2096</v>
      </c>
      <c r="K359" s="38"/>
      <c r="L359" s="38"/>
    </row>
    <row r="360" spans="1:12" s="1" customFormat="1" ht="28.5" customHeight="1">
      <c r="A360" s="47"/>
      <c r="B360" s="48" t="s">
        <v>110</v>
      </c>
      <c r="C360" s="47">
        <v>600</v>
      </c>
      <c r="D360" s="47">
        <v>60016</v>
      </c>
      <c r="E360" s="47" t="s">
        <v>212</v>
      </c>
      <c r="F360" s="49">
        <v>350000</v>
      </c>
      <c r="G360" s="49">
        <v>584073</v>
      </c>
      <c r="H360" s="49">
        <v>566572.86</v>
      </c>
      <c r="I360" s="49">
        <f t="shared" si="41"/>
        <v>97.003775213029868</v>
      </c>
      <c r="J360" s="94"/>
      <c r="K360" s="38"/>
      <c r="L360" s="38"/>
    </row>
    <row r="361" spans="1:12" s="1" customFormat="1" ht="28.5" customHeight="1">
      <c r="A361" s="44"/>
      <c r="B361" s="45" t="s">
        <v>30</v>
      </c>
      <c r="C361" s="44">
        <v>600</v>
      </c>
      <c r="D361" s="44">
        <v>60016</v>
      </c>
      <c r="E361" s="44" t="s">
        <v>212</v>
      </c>
      <c r="F361" s="46"/>
      <c r="G361" s="46">
        <v>5000000</v>
      </c>
      <c r="H361" s="46">
        <v>3320997.83</v>
      </c>
      <c r="I361" s="46">
        <f t="shared" si="41"/>
        <v>66.419956599999992</v>
      </c>
      <c r="J361" s="91"/>
      <c r="K361" s="38"/>
      <c r="L361" s="38"/>
    </row>
    <row r="362" spans="1:12" s="1" customFormat="1" ht="93.75" customHeight="1">
      <c r="A362" s="35" t="s">
        <v>463</v>
      </c>
      <c r="B362" s="29" t="s">
        <v>464</v>
      </c>
      <c r="C362" s="35">
        <v>600</v>
      </c>
      <c r="D362" s="35">
        <v>60015</v>
      </c>
      <c r="E362" s="35" t="s">
        <v>212</v>
      </c>
      <c r="F362" s="40">
        <v>95202</v>
      </c>
      <c r="G362" s="40"/>
      <c r="H362" s="40"/>
      <c r="I362" s="40"/>
      <c r="J362" s="2" t="s">
        <v>2097</v>
      </c>
      <c r="K362" s="38"/>
      <c r="L362" s="38"/>
    </row>
    <row r="363" spans="1:12" s="1" customFormat="1" ht="42.75" customHeight="1">
      <c r="A363" s="35" t="s">
        <v>465</v>
      </c>
      <c r="B363" s="29" t="s">
        <v>466</v>
      </c>
      <c r="C363" s="35">
        <v>600</v>
      </c>
      <c r="D363" s="35">
        <v>60015</v>
      </c>
      <c r="E363" s="35" t="s">
        <v>212</v>
      </c>
      <c r="F363" s="40">
        <v>550000</v>
      </c>
      <c r="G363" s="40">
        <v>62000</v>
      </c>
      <c r="H363" s="40">
        <v>62000</v>
      </c>
      <c r="I363" s="40">
        <f t="shared" si="41"/>
        <v>100</v>
      </c>
      <c r="J363" s="2" t="s">
        <v>2098</v>
      </c>
      <c r="K363" s="38"/>
      <c r="L363" s="38"/>
    </row>
    <row r="364" spans="1:12" s="1" customFormat="1" ht="56.25" customHeight="1">
      <c r="A364" s="41" t="s">
        <v>467</v>
      </c>
      <c r="B364" s="42" t="s">
        <v>468</v>
      </c>
      <c r="C364" s="41"/>
      <c r="D364" s="41"/>
      <c r="E364" s="41"/>
      <c r="F364" s="43">
        <f>F365+F366</f>
        <v>8000000</v>
      </c>
      <c r="G364" s="43">
        <f>G365+G366</f>
        <v>5818533</v>
      </c>
      <c r="H364" s="43">
        <f>H365+H366</f>
        <v>5323889.3599999994</v>
      </c>
      <c r="I364" s="43">
        <f t="shared" si="41"/>
        <v>91.498825563075769</v>
      </c>
      <c r="J364" s="68" t="s">
        <v>2361</v>
      </c>
      <c r="K364" s="38"/>
      <c r="L364" s="38"/>
    </row>
    <row r="365" spans="1:12" s="1" customFormat="1" ht="28.5" customHeight="1">
      <c r="A365" s="47"/>
      <c r="B365" s="48" t="s">
        <v>110</v>
      </c>
      <c r="C365" s="47">
        <v>600</v>
      </c>
      <c r="D365" s="47">
        <v>60016</v>
      </c>
      <c r="E365" s="47" t="s">
        <v>146</v>
      </c>
      <c r="F365" s="49">
        <v>5000000</v>
      </c>
      <c r="G365" s="49">
        <v>2818533</v>
      </c>
      <c r="H365" s="49">
        <v>2323889.36</v>
      </c>
      <c r="I365" s="49">
        <f t="shared" si="41"/>
        <v>82.450315820322132</v>
      </c>
      <c r="J365" s="94"/>
      <c r="K365" s="38"/>
      <c r="L365" s="38"/>
    </row>
    <row r="366" spans="1:12" s="1" customFormat="1" ht="28.5" customHeight="1">
      <c r="A366" s="44"/>
      <c r="B366" s="45" t="s">
        <v>24</v>
      </c>
      <c r="C366" s="44">
        <v>600</v>
      </c>
      <c r="D366" s="44">
        <v>60016</v>
      </c>
      <c r="E366" s="44" t="s">
        <v>146</v>
      </c>
      <c r="F366" s="46">
        <v>3000000</v>
      </c>
      <c r="G366" s="46">
        <v>3000000</v>
      </c>
      <c r="H366" s="46">
        <v>3000000</v>
      </c>
      <c r="I366" s="46">
        <f t="shared" si="41"/>
        <v>100</v>
      </c>
      <c r="J366" s="91"/>
      <c r="K366" s="38"/>
      <c r="L366" s="38"/>
    </row>
    <row r="367" spans="1:12" s="1" customFormat="1" ht="153">
      <c r="A367" s="44"/>
      <c r="B367" s="51"/>
      <c r="C367" s="44"/>
      <c r="D367" s="44"/>
      <c r="E367" s="44"/>
      <c r="F367" s="46"/>
      <c r="G367" s="46"/>
      <c r="H367" s="46"/>
      <c r="I367" s="46"/>
      <c r="J367" s="57" t="s">
        <v>2362</v>
      </c>
      <c r="K367" s="38"/>
      <c r="L367" s="38"/>
    </row>
    <row r="368" spans="1:12" s="1" customFormat="1" ht="45.75" customHeight="1">
      <c r="A368" s="35" t="s">
        <v>469</v>
      </c>
      <c r="B368" s="29" t="s">
        <v>470</v>
      </c>
      <c r="C368" s="35">
        <v>600</v>
      </c>
      <c r="D368" s="35">
        <v>60016</v>
      </c>
      <c r="E368" s="35" t="s">
        <v>212</v>
      </c>
      <c r="F368" s="40">
        <v>689173</v>
      </c>
      <c r="G368" s="40"/>
      <c r="H368" s="40"/>
      <c r="I368" s="40"/>
      <c r="J368" s="2" t="s">
        <v>2099</v>
      </c>
      <c r="K368" s="38"/>
      <c r="L368" s="38"/>
    </row>
    <row r="369" spans="1:12" s="1" customFormat="1" ht="245.25" customHeight="1">
      <c r="A369" s="35" t="s">
        <v>471</v>
      </c>
      <c r="B369" s="29" t="s">
        <v>472</v>
      </c>
      <c r="C369" s="35">
        <v>600</v>
      </c>
      <c r="D369" s="35">
        <v>60017</v>
      </c>
      <c r="E369" s="35" t="s">
        <v>212</v>
      </c>
      <c r="F369" s="40"/>
      <c r="G369" s="40">
        <v>1298082</v>
      </c>
      <c r="H369" s="40">
        <v>1192160.32</v>
      </c>
      <c r="I369" s="40">
        <f t="shared" si="41"/>
        <v>91.840139528935765</v>
      </c>
      <c r="J369" s="2" t="s">
        <v>2216</v>
      </c>
      <c r="K369" s="38"/>
      <c r="L369" s="38"/>
    </row>
    <row r="370" spans="1:12" s="1" customFormat="1" ht="27.75" customHeight="1">
      <c r="A370" s="35" t="s">
        <v>473</v>
      </c>
      <c r="B370" s="29" t="s">
        <v>474</v>
      </c>
      <c r="C370" s="35">
        <v>600</v>
      </c>
      <c r="D370" s="35">
        <v>60016</v>
      </c>
      <c r="E370" s="35" t="s">
        <v>212</v>
      </c>
      <c r="F370" s="40">
        <v>135685</v>
      </c>
      <c r="G370" s="40"/>
      <c r="H370" s="40"/>
      <c r="I370" s="40"/>
      <c r="J370" s="2" t="s">
        <v>2393</v>
      </c>
      <c r="K370" s="38"/>
      <c r="L370" s="38"/>
    </row>
    <row r="371" spans="1:12" s="1" customFormat="1" ht="216.75">
      <c r="A371" s="35" t="s">
        <v>475</v>
      </c>
      <c r="B371" s="29" t="s">
        <v>476</v>
      </c>
      <c r="C371" s="35">
        <v>600</v>
      </c>
      <c r="D371" s="35">
        <v>60016</v>
      </c>
      <c r="E371" s="35" t="s">
        <v>212</v>
      </c>
      <c r="F371" s="40">
        <v>300000</v>
      </c>
      <c r="G371" s="40">
        <v>227550</v>
      </c>
      <c r="H371" s="40">
        <v>224550</v>
      </c>
      <c r="I371" s="40">
        <f t="shared" ref="I371:I389" si="42">H371/G371*100</f>
        <v>98.681608437706004</v>
      </c>
      <c r="J371" s="2" t="s">
        <v>2100</v>
      </c>
      <c r="K371" s="38"/>
      <c r="L371" s="38"/>
    </row>
    <row r="372" spans="1:12" s="1" customFormat="1" ht="80.25" customHeight="1">
      <c r="A372" s="41" t="s">
        <v>477</v>
      </c>
      <c r="B372" s="42" t="s">
        <v>478</v>
      </c>
      <c r="C372" s="41"/>
      <c r="D372" s="41"/>
      <c r="E372" s="41"/>
      <c r="F372" s="43">
        <f>F373+F374</f>
        <v>10590000</v>
      </c>
      <c r="G372" s="43">
        <f>G373+G374</f>
        <v>4691844</v>
      </c>
      <c r="H372" s="43">
        <f>H373+H374</f>
        <v>4349780.4000000004</v>
      </c>
      <c r="I372" s="43">
        <f t="shared" si="42"/>
        <v>92.709399545253433</v>
      </c>
      <c r="J372" s="68" t="s">
        <v>1725</v>
      </c>
      <c r="K372" s="38"/>
      <c r="L372" s="38"/>
    </row>
    <row r="373" spans="1:12" s="1" customFormat="1" ht="28.5" customHeight="1">
      <c r="A373" s="47"/>
      <c r="B373" s="48" t="s">
        <v>110</v>
      </c>
      <c r="C373" s="47">
        <v>600</v>
      </c>
      <c r="D373" s="47">
        <v>60016</v>
      </c>
      <c r="E373" s="47" t="s">
        <v>212</v>
      </c>
      <c r="F373" s="49">
        <v>9090000</v>
      </c>
      <c r="G373" s="49">
        <v>3191844</v>
      </c>
      <c r="H373" s="49">
        <v>2849780.4</v>
      </c>
      <c r="I373" s="49">
        <f t="shared" si="42"/>
        <v>89.283198051032571</v>
      </c>
      <c r="J373" s="94"/>
      <c r="K373" s="38"/>
      <c r="L373" s="38"/>
    </row>
    <row r="374" spans="1:12" s="1" customFormat="1" ht="28.5" customHeight="1">
      <c r="A374" s="47"/>
      <c r="B374" s="48" t="s">
        <v>20</v>
      </c>
      <c r="C374" s="47">
        <v>600</v>
      </c>
      <c r="D374" s="47">
        <v>60016</v>
      </c>
      <c r="E374" s="47" t="s">
        <v>212</v>
      </c>
      <c r="F374" s="49">
        <v>1500000</v>
      </c>
      <c r="G374" s="49">
        <v>1500000</v>
      </c>
      <c r="H374" s="49">
        <v>1500000</v>
      </c>
      <c r="I374" s="49">
        <f t="shared" si="42"/>
        <v>100</v>
      </c>
      <c r="J374" s="94"/>
      <c r="K374" s="38"/>
      <c r="L374" s="38"/>
    </row>
    <row r="375" spans="1:12" s="1" customFormat="1" ht="178.5">
      <c r="A375" s="44"/>
      <c r="B375" s="51"/>
      <c r="C375" s="44"/>
      <c r="D375" s="44"/>
      <c r="E375" s="44"/>
      <c r="F375" s="46"/>
      <c r="G375" s="46"/>
      <c r="H375" s="46"/>
      <c r="I375" s="46"/>
      <c r="J375" s="57" t="s">
        <v>2430</v>
      </c>
      <c r="K375" s="38"/>
      <c r="L375" s="38"/>
    </row>
    <row r="376" spans="1:12" s="1" customFormat="1" ht="312" customHeight="1">
      <c r="A376" s="41"/>
      <c r="B376" s="42"/>
      <c r="C376" s="41"/>
      <c r="D376" s="41"/>
      <c r="E376" s="41"/>
      <c r="F376" s="43"/>
      <c r="G376" s="43"/>
      <c r="H376" s="43"/>
      <c r="I376" s="43"/>
      <c r="J376" s="59" t="s">
        <v>2433</v>
      </c>
      <c r="K376" s="38"/>
      <c r="L376" s="38"/>
    </row>
    <row r="377" spans="1:12" s="1" customFormat="1" ht="195" customHeight="1">
      <c r="A377" s="44"/>
      <c r="B377" s="51"/>
      <c r="C377" s="44"/>
      <c r="D377" s="44"/>
      <c r="E377" s="44"/>
      <c r="F377" s="46"/>
      <c r="G377" s="46"/>
      <c r="H377" s="46"/>
      <c r="I377" s="46"/>
      <c r="J377" s="57" t="s">
        <v>2432</v>
      </c>
      <c r="K377" s="38"/>
      <c r="L377" s="38"/>
    </row>
    <row r="378" spans="1:12" s="1" customFormat="1" ht="63.75">
      <c r="A378" s="41"/>
      <c r="B378" s="42"/>
      <c r="C378" s="41"/>
      <c r="D378" s="41"/>
      <c r="E378" s="41"/>
      <c r="F378" s="43"/>
      <c r="G378" s="43"/>
      <c r="H378" s="43"/>
      <c r="I378" s="43"/>
      <c r="J378" s="59" t="s">
        <v>2431</v>
      </c>
      <c r="K378" s="38"/>
      <c r="L378" s="38"/>
    </row>
    <row r="379" spans="1:12" s="1" customFormat="1" ht="96.75" customHeight="1">
      <c r="A379" s="47"/>
      <c r="B379" s="53"/>
      <c r="C379" s="47"/>
      <c r="D379" s="47"/>
      <c r="E379" s="47"/>
      <c r="F379" s="49"/>
      <c r="G379" s="49"/>
      <c r="H379" s="49"/>
      <c r="I379" s="49"/>
      <c r="J379" s="54" t="s">
        <v>2101</v>
      </c>
      <c r="K379" s="38"/>
      <c r="L379" s="38"/>
    </row>
    <row r="380" spans="1:12" s="1" customFormat="1" ht="131.25" customHeight="1">
      <c r="A380" s="47"/>
      <c r="B380" s="53"/>
      <c r="C380" s="47"/>
      <c r="D380" s="47"/>
      <c r="E380" s="47"/>
      <c r="F380" s="49"/>
      <c r="G380" s="49"/>
      <c r="H380" s="49"/>
      <c r="I380" s="49"/>
      <c r="J380" s="54" t="s">
        <v>1726</v>
      </c>
      <c r="K380" s="38"/>
      <c r="L380" s="38"/>
    </row>
    <row r="381" spans="1:12" s="1" customFormat="1" ht="264" customHeight="1">
      <c r="A381" s="44"/>
      <c r="B381" s="51"/>
      <c r="C381" s="44"/>
      <c r="D381" s="44"/>
      <c r="E381" s="44"/>
      <c r="F381" s="46"/>
      <c r="G381" s="46"/>
      <c r="H381" s="46"/>
      <c r="I381" s="46"/>
      <c r="J381" s="57" t="s">
        <v>2138</v>
      </c>
      <c r="K381" s="38"/>
      <c r="L381" s="38"/>
    </row>
    <row r="382" spans="1:12" s="1" customFormat="1" ht="180" customHeight="1">
      <c r="A382" s="41"/>
      <c r="B382" s="42"/>
      <c r="C382" s="41"/>
      <c r="D382" s="41"/>
      <c r="E382" s="41"/>
      <c r="F382" s="43"/>
      <c r="G382" s="43"/>
      <c r="H382" s="43"/>
      <c r="I382" s="43"/>
      <c r="J382" s="59" t="s">
        <v>2139</v>
      </c>
      <c r="K382" s="38"/>
      <c r="L382" s="38"/>
    </row>
    <row r="383" spans="1:12" s="1" customFormat="1" ht="168.75" customHeight="1">
      <c r="A383" s="47"/>
      <c r="B383" s="53"/>
      <c r="C383" s="47"/>
      <c r="D383" s="47"/>
      <c r="E383" s="47"/>
      <c r="F383" s="49"/>
      <c r="G383" s="49"/>
      <c r="H383" s="49"/>
      <c r="I383" s="49"/>
      <c r="J383" s="54" t="s">
        <v>2140</v>
      </c>
      <c r="K383" s="38"/>
      <c r="L383" s="38"/>
    </row>
    <row r="384" spans="1:12" s="1" customFormat="1" ht="103.5" customHeight="1">
      <c r="A384" s="44"/>
      <c r="B384" s="51"/>
      <c r="C384" s="44"/>
      <c r="D384" s="44"/>
      <c r="E384" s="44"/>
      <c r="F384" s="46"/>
      <c r="G384" s="46"/>
      <c r="H384" s="46"/>
      <c r="I384" s="46"/>
      <c r="J384" s="57" t="s">
        <v>2102</v>
      </c>
      <c r="K384" s="38"/>
      <c r="L384" s="38"/>
    </row>
    <row r="385" spans="1:12" s="1" customFormat="1" ht="204">
      <c r="A385" s="41"/>
      <c r="B385" s="42"/>
      <c r="C385" s="41"/>
      <c r="D385" s="41"/>
      <c r="E385" s="41"/>
      <c r="F385" s="43"/>
      <c r="G385" s="43"/>
      <c r="H385" s="43"/>
      <c r="I385" s="43"/>
      <c r="J385" s="59" t="s">
        <v>2217</v>
      </c>
      <c r="K385" s="38"/>
      <c r="L385" s="38"/>
    </row>
    <row r="386" spans="1:12" s="1" customFormat="1" ht="267" customHeight="1">
      <c r="A386" s="44"/>
      <c r="B386" s="51"/>
      <c r="C386" s="44"/>
      <c r="D386" s="44"/>
      <c r="E386" s="44"/>
      <c r="F386" s="46"/>
      <c r="G386" s="46"/>
      <c r="H386" s="46"/>
      <c r="I386" s="46"/>
      <c r="J386" s="57" t="s">
        <v>2218</v>
      </c>
      <c r="K386" s="38"/>
      <c r="L386" s="38"/>
    </row>
    <row r="387" spans="1:12" s="1" customFormat="1" ht="53.25" customHeight="1">
      <c r="A387" s="35" t="s">
        <v>479</v>
      </c>
      <c r="B387" s="29" t="s">
        <v>480</v>
      </c>
      <c r="C387" s="35">
        <v>600</v>
      </c>
      <c r="D387" s="35">
        <v>60016</v>
      </c>
      <c r="E387" s="35" t="s">
        <v>212</v>
      </c>
      <c r="F387" s="40">
        <v>150000</v>
      </c>
      <c r="G387" s="40"/>
      <c r="H387" s="40"/>
      <c r="I387" s="40"/>
      <c r="J387" s="2" t="s">
        <v>1727</v>
      </c>
      <c r="K387" s="38"/>
      <c r="L387" s="38"/>
    </row>
    <row r="388" spans="1:12" s="1" customFormat="1" ht="89.25">
      <c r="A388" s="35" t="s">
        <v>481</v>
      </c>
      <c r="B388" s="29" t="s">
        <v>482</v>
      </c>
      <c r="C388" s="35">
        <v>600</v>
      </c>
      <c r="D388" s="35">
        <v>60016</v>
      </c>
      <c r="E388" s="35" t="s">
        <v>212</v>
      </c>
      <c r="F388" s="40">
        <v>305509</v>
      </c>
      <c r="G388" s="40">
        <v>305509</v>
      </c>
      <c r="H388" s="40">
        <v>305508.73</v>
      </c>
      <c r="I388" s="40">
        <f t="shared" si="42"/>
        <v>99.999911622898168</v>
      </c>
      <c r="J388" s="2" t="s">
        <v>2103</v>
      </c>
      <c r="K388" s="38"/>
      <c r="L388" s="38"/>
    </row>
    <row r="389" spans="1:12" s="1" customFormat="1" ht="114.75">
      <c r="A389" s="35" t="s">
        <v>483</v>
      </c>
      <c r="B389" s="29" t="s">
        <v>484</v>
      </c>
      <c r="C389" s="35">
        <v>600</v>
      </c>
      <c r="D389" s="35">
        <v>60016</v>
      </c>
      <c r="E389" s="35" t="s">
        <v>212</v>
      </c>
      <c r="F389" s="40">
        <v>193910</v>
      </c>
      <c r="G389" s="40">
        <v>193910</v>
      </c>
      <c r="H389" s="40">
        <v>132409.5</v>
      </c>
      <c r="I389" s="40">
        <f t="shared" si="42"/>
        <v>68.283997730906094</v>
      </c>
      <c r="J389" s="2" t="s">
        <v>1728</v>
      </c>
      <c r="K389" s="38"/>
      <c r="L389" s="38"/>
    </row>
    <row r="390" spans="1:12" s="1" customFormat="1" ht="165.75">
      <c r="A390" s="35" t="s">
        <v>485</v>
      </c>
      <c r="B390" s="29" t="s">
        <v>486</v>
      </c>
      <c r="C390" s="35">
        <v>600</v>
      </c>
      <c r="D390" s="35">
        <v>60016</v>
      </c>
      <c r="E390" s="35" t="s">
        <v>212</v>
      </c>
      <c r="F390" s="40">
        <v>2523541</v>
      </c>
      <c r="G390" s="40">
        <v>423120</v>
      </c>
      <c r="H390" s="40">
        <v>423120</v>
      </c>
      <c r="I390" s="40">
        <f t="shared" ref="I390" si="43">H390/G390*100</f>
        <v>100</v>
      </c>
      <c r="J390" s="2" t="s">
        <v>2104</v>
      </c>
      <c r="K390" s="38"/>
      <c r="L390" s="38"/>
    </row>
    <row r="391" spans="1:12" s="1" customFormat="1" ht="204">
      <c r="A391" s="35" t="s">
        <v>487</v>
      </c>
      <c r="B391" s="29" t="s">
        <v>488</v>
      </c>
      <c r="C391" s="35">
        <v>600</v>
      </c>
      <c r="D391" s="35">
        <v>60016</v>
      </c>
      <c r="E391" s="35" t="s">
        <v>212</v>
      </c>
      <c r="F391" s="40">
        <v>4144968</v>
      </c>
      <c r="G391" s="40">
        <v>2032726</v>
      </c>
      <c r="H391" s="40">
        <v>1867841.29</v>
      </c>
      <c r="I391" s="40">
        <f t="shared" ref="I391:I396" si="44">H391/G391*100</f>
        <v>91.888493087607486</v>
      </c>
      <c r="J391" s="2" t="s">
        <v>2219</v>
      </c>
      <c r="K391" s="38"/>
      <c r="L391" s="38"/>
    </row>
    <row r="392" spans="1:12" s="1" customFormat="1" ht="147" customHeight="1">
      <c r="A392" s="41" t="s">
        <v>489</v>
      </c>
      <c r="B392" s="42" t="s">
        <v>490</v>
      </c>
      <c r="C392" s="41"/>
      <c r="D392" s="41"/>
      <c r="E392" s="41"/>
      <c r="F392" s="43">
        <f>F393+F394</f>
        <v>11659870</v>
      </c>
      <c r="G392" s="43">
        <f>G393+G394</f>
        <v>21601024</v>
      </c>
      <c r="H392" s="43">
        <f>H393+H394</f>
        <v>17266115.990000002</v>
      </c>
      <c r="I392" s="43">
        <f t="shared" si="44"/>
        <v>79.931932810222335</v>
      </c>
      <c r="J392" s="68" t="s">
        <v>2105</v>
      </c>
      <c r="K392" s="38"/>
      <c r="L392" s="38"/>
    </row>
    <row r="393" spans="1:12" s="1" customFormat="1" ht="28.5" customHeight="1">
      <c r="A393" s="47"/>
      <c r="B393" s="48" t="s">
        <v>110</v>
      </c>
      <c r="C393" s="47">
        <v>600</v>
      </c>
      <c r="D393" s="47">
        <v>60016</v>
      </c>
      <c r="E393" s="47" t="s">
        <v>212</v>
      </c>
      <c r="F393" s="49">
        <v>5700000</v>
      </c>
      <c r="G393" s="49">
        <v>9609431</v>
      </c>
      <c r="H393" s="49">
        <v>8527057.0899999999</v>
      </c>
      <c r="I393" s="49">
        <f t="shared" si="44"/>
        <v>88.736337146288889</v>
      </c>
      <c r="J393" s="94"/>
      <c r="K393" s="38"/>
      <c r="L393" s="38"/>
    </row>
    <row r="394" spans="1:12" s="1" customFormat="1" ht="28.5" customHeight="1">
      <c r="A394" s="44"/>
      <c r="B394" s="45" t="s">
        <v>23</v>
      </c>
      <c r="C394" s="44">
        <v>600</v>
      </c>
      <c r="D394" s="44">
        <v>60016</v>
      </c>
      <c r="E394" s="44" t="s">
        <v>212</v>
      </c>
      <c r="F394" s="46">
        <v>5959870</v>
      </c>
      <c r="G394" s="46">
        <v>11991593</v>
      </c>
      <c r="H394" s="46">
        <v>8739058.9000000004</v>
      </c>
      <c r="I394" s="46">
        <f t="shared" si="44"/>
        <v>72.876546927501636</v>
      </c>
      <c r="J394" s="91"/>
      <c r="K394" s="38"/>
      <c r="L394" s="38"/>
    </row>
    <row r="395" spans="1:12" s="1" customFormat="1" ht="118.5" customHeight="1">
      <c r="A395" s="35" t="s">
        <v>491</v>
      </c>
      <c r="B395" s="29" t="s">
        <v>492</v>
      </c>
      <c r="C395" s="35">
        <v>600</v>
      </c>
      <c r="D395" s="35">
        <v>60016</v>
      </c>
      <c r="E395" s="35" t="s">
        <v>212</v>
      </c>
      <c r="F395" s="40">
        <v>383260</v>
      </c>
      <c r="G395" s="40">
        <v>21321</v>
      </c>
      <c r="H395" s="40">
        <v>12536.64</v>
      </c>
      <c r="I395" s="40">
        <f t="shared" si="44"/>
        <v>58.799493457154917</v>
      </c>
      <c r="J395" s="2" t="s">
        <v>2141</v>
      </c>
      <c r="K395" s="38"/>
      <c r="L395" s="38"/>
    </row>
    <row r="396" spans="1:12" s="1" customFormat="1" ht="78.75" customHeight="1">
      <c r="A396" s="35" t="s">
        <v>493</v>
      </c>
      <c r="B396" s="29" t="s">
        <v>494</v>
      </c>
      <c r="C396" s="35">
        <v>600</v>
      </c>
      <c r="D396" s="35">
        <v>60016</v>
      </c>
      <c r="E396" s="35" t="s">
        <v>212</v>
      </c>
      <c r="F396" s="40">
        <v>48462</v>
      </c>
      <c r="G396" s="40">
        <v>48462</v>
      </c>
      <c r="H396" s="40">
        <v>48462</v>
      </c>
      <c r="I396" s="40">
        <f t="shared" si="44"/>
        <v>100</v>
      </c>
      <c r="J396" s="2" t="s">
        <v>1729</v>
      </c>
      <c r="K396" s="38"/>
      <c r="L396" s="38"/>
    </row>
    <row r="397" spans="1:12" s="1" customFormat="1" ht="168.75" customHeight="1">
      <c r="A397" s="35" t="s">
        <v>495</v>
      </c>
      <c r="B397" s="29" t="s">
        <v>496</v>
      </c>
      <c r="C397" s="35">
        <v>600</v>
      </c>
      <c r="D397" s="35">
        <v>60016</v>
      </c>
      <c r="E397" s="35" t="s">
        <v>212</v>
      </c>
      <c r="F397" s="40">
        <v>1680000</v>
      </c>
      <c r="G397" s="40">
        <v>644785</v>
      </c>
      <c r="H397" s="40">
        <v>644784.41</v>
      </c>
      <c r="I397" s="40">
        <f t="shared" ref="I397:I422" si="45">H397/G397*100</f>
        <v>99.999908496630667</v>
      </c>
      <c r="J397" s="2" t="s">
        <v>2363</v>
      </c>
      <c r="K397" s="38"/>
      <c r="L397" s="38"/>
    </row>
    <row r="398" spans="1:12" s="1" customFormat="1" ht="140.25">
      <c r="A398" s="41"/>
      <c r="B398" s="42"/>
      <c r="C398" s="41"/>
      <c r="D398" s="41"/>
      <c r="E398" s="41"/>
      <c r="F398" s="43"/>
      <c r="G398" s="43"/>
      <c r="H398" s="43"/>
      <c r="I398" s="43"/>
      <c r="J398" s="59" t="s">
        <v>2364</v>
      </c>
      <c r="K398" s="38"/>
      <c r="L398" s="38"/>
    </row>
    <row r="399" spans="1:12" s="1" customFormat="1" ht="140.25">
      <c r="A399" s="47"/>
      <c r="B399" s="53"/>
      <c r="C399" s="47"/>
      <c r="D399" s="47"/>
      <c r="E399" s="47"/>
      <c r="F399" s="49"/>
      <c r="G399" s="49"/>
      <c r="H399" s="49"/>
      <c r="I399" s="49"/>
      <c r="J399" s="54" t="s">
        <v>2365</v>
      </c>
      <c r="K399" s="38"/>
      <c r="L399" s="38"/>
    </row>
    <row r="400" spans="1:12" s="1" customFormat="1" ht="270" customHeight="1">
      <c r="A400" s="44"/>
      <c r="B400" s="51"/>
      <c r="C400" s="44"/>
      <c r="D400" s="44"/>
      <c r="E400" s="44"/>
      <c r="F400" s="46"/>
      <c r="G400" s="46"/>
      <c r="H400" s="46"/>
      <c r="I400" s="46"/>
      <c r="J400" s="57" t="s">
        <v>2434</v>
      </c>
      <c r="K400" s="38"/>
      <c r="L400" s="38"/>
    </row>
    <row r="401" spans="1:12" s="1" customFormat="1" ht="275.25" customHeight="1">
      <c r="A401" s="41"/>
      <c r="B401" s="42"/>
      <c r="C401" s="41"/>
      <c r="D401" s="41"/>
      <c r="E401" s="41"/>
      <c r="F401" s="43"/>
      <c r="G401" s="43"/>
      <c r="H401" s="43"/>
      <c r="I401" s="43"/>
      <c r="J401" s="59" t="s">
        <v>2435</v>
      </c>
      <c r="K401" s="38"/>
      <c r="L401" s="38"/>
    </row>
    <row r="402" spans="1:12" s="1" customFormat="1" ht="285.75" customHeight="1">
      <c r="A402" s="44"/>
      <c r="B402" s="51"/>
      <c r="C402" s="44"/>
      <c r="D402" s="44"/>
      <c r="E402" s="44"/>
      <c r="F402" s="46"/>
      <c r="G402" s="46"/>
      <c r="H402" s="46"/>
      <c r="I402" s="46"/>
      <c r="J402" s="57" t="s">
        <v>2366</v>
      </c>
      <c r="K402" s="38"/>
      <c r="L402" s="38"/>
    </row>
    <row r="403" spans="1:12" s="1" customFormat="1" ht="216.75">
      <c r="A403" s="41"/>
      <c r="B403" s="42"/>
      <c r="C403" s="41"/>
      <c r="D403" s="41"/>
      <c r="E403" s="41"/>
      <c r="F403" s="43"/>
      <c r="G403" s="43"/>
      <c r="H403" s="43"/>
      <c r="I403" s="43"/>
      <c r="J403" s="59" t="s">
        <v>2367</v>
      </c>
      <c r="K403" s="38"/>
      <c r="L403" s="38"/>
    </row>
    <row r="404" spans="1:12" s="1" customFormat="1" ht="326.25" customHeight="1">
      <c r="A404" s="44"/>
      <c r="B404" s="51"/>
      <c r="C404" s="44"/>
      <c r="D404" s="44"/>
      <c r="E404" s="44"/>
      <c r="F404" s="46"/>
      <c r="G404" s="46"/>
      <c r="H404" s="46"/>
      <c r="I404" s="46"/>
      <c r="J404" s="57" t="s">
        <v>2436</v>
      </c>
      <c r="K404" s="38"/>
      <c r="L404" s="38"/>
    </row>
    <row r="405" spans="1:12" s="1" customFormat="1" ht="114.75" customHeight="1">
      <c r="A405" s="41" t="s">
        <v>497</v>
      </c>
      <c r="B405" s="42" t="s">
        <v>498</v>
      </c>
      <c r="C405" s="41"/>
      <c r="D405" s="41"/>
      <c r="E405" s="41"/>
      <c r="F405" s="43">
        <f>F406</f>
        <v>115000</v>
      </c>
      <c r="G405" s="43">
        <f>G406</f>
        <v>176000</v>
      </c>
      <c r="H405" s="43">
        <f>H406</f>
        <v>175994.64</v>
      </c>
      <c r="I405" s="43">
        <f t="shared" si="45"/>
        <v>99.996954545454557</v>
      </c>
      <c r="J405" s="68" t="s">
        <v>2220</v>
      </c>
      <c r="K405" s="38"/>
      <c r="L405" s="38"/>
    </row>
    <row r="406" spans="1:12" s="1" customFormat="1" ht="28.5" customHeight="1">
      <c r="A406" s="44"/>
      <c r="B406" s="45" t="s">
        <v>35</v>
      </c>
      <c r="C406" s="44">
        <v>600</v>
      </c>
      <c r="D406" s="44">
        <v>60016</v>
      </c>
      <c r="E406" s="44" t="s">
        <v>212</v>
      </c>
      <c r="F406" s="46">
        <v>115000</v>
      </c>
      <c r="G406" s="46">
        <v>176000</v>
      </c>
      <c r="H406" s="46">
        <v>175994.64</v>
      </c>
      <c r="I406" s="46">
        <f t="shared" si="45"/>
        <v>99.996954545454557</v>
      </c>
      <c r="J406" s="91"/>
      <c r="K406" s="38"/>
      <c r="L406" s="38"/>
    </row>
    <row r="407" spans="1:12" s="1" customFormat="1" ht="28.5" customHeight="1">
      <c r="A407" s="41" t="s">
        <v>499</v>
      </c>
      <c r="B407" s="42" t="s">
        <v>500</v>
      </c>
      <c r="C407" s="41"/>
      <c r="D407" s="41"/>
      <c r="E407" s="41"/>
      <c r="F407" s="43">
        <f>F408</f>
        <v>100000</v>
      </c>
      <c r="G407" s="43">
        <f>G408</f>
        <v>100000</v>
      </c>
      <c r="H407" s="43">
        <f>H408</f>
        <v>94900</v>
      </c>
      <c r="I407" s="43">
        <f t="shared" si="45"/>
        <v>94.899999999999991</v>
      </c>
      <c r="J407" s="68" t="s">
        <v>1730</v>
      </c>
      <c r="K407" s="38"/>
      <c r="L407" s="38"/>
    </row>
    <row r="408" spans="1:12" s="1" customFormat="1" ht="28.5" customHeight="1">
      <c r="A408" s="44"/>
      <c r="B408" s="45" t="s">
        <v>35</v>
      </c>
      <c r="C408" s="44">
        <v>600</v>
      </c>
      <c r="D408" s="44">
        <v>60016</v>
      </c>
      <c r="E408" s="44" t="s">
        <v>212</v>
      </c>
      <c r="F408" s="46">
        <v>100000</v>
      </c>
      <c r="G408" s="46">
        <v>100000</v>
      </c>
      <c r="H408" s="46">
        <v>94900</v>
      </c>
      <c r="I408" s="46">
        <f t="shared" si="45"/>
        <v>94.899999999999991</v>
      </c>
      <c r="J408" s="69"/>
      <c r="K408" s="38"/>
      <c r="L408" s="38"/>
    </row>
    <row r="409" spans="1:12" s="1" customFormat="1" ht="40.5" customHeight="1">
      <c r="A409" s="41" t="s">
        <v>501</v>
      </c>
      <c r="B409" s="42" t="s">
        <v>502</v>
      </c>
      <c r="C409" s="41"/>
      <c r="D409" s="41"/>
      <c r="E409" s="41"/>
      <c r="F409" s="43">
        <f>F410</f>
        <v>50000</v>
      </c>
      <c r="G409" s="43">
        <f>G410</f>
        <v>33500</v>
      </c>
      <c r="H409" s="43"/>
      <c r="I409" s="43"/>
      <c r="J409" s="68" t="s">
        <v>2106</v>
      </c>
      <c r="K409" s="38"/>
      <c r="L409" s="38"/>
    </row>
    <row r="410" spans="1:12" s="1" customFormat="1" ht="28.5" customHeight="1">
      <c r="A410" s="44"/>
      <c r="B410" s="45" t="s">
        <v>35</v>
      </c>
      <c r="C410" s="44">
        <v>600</v>
      </c>
      <c r="D410" s="44">
        <v>60015</v>
      </c>
      <c r="E410" s="44" t="s">
        <v>212</v>
      </c>
      <c r="F410" s="46">
        <v>50000</v>
      </c>
      <c r="G410" s="46">
        <v>33500</v>
      </c>
      <c r="H410" s="46"/>
      <c r="I410" s="46"/>
      <c r="J410" s="91"/>
      <c r="K410" s="38"/>
      <c r="L410" s="38"/>
    </row>
    <row r="411" spans="1:12" s="1" customFormat="1" ht="33.75" customHeight="1">
      <c r="A411" s="41" t="s">
        <v>503</v>
      </c>
      <c r="B411" s="42" t="s">
        <v>504</v>
      </c>
      <c r="C411" s="41"/>
      <c r="D411" s="41"/>
      <c r="E411" s="41"/>
      <c r="F411" s="43">
        <f>F412+F413</f>
        <v>19962000</v>
      </c>
      <c r="G411" s="43">
        <f>G412+G413</f>
        <v>19462000</v>
      </c>
      <c r="H411" s="43">
        <f>H412+H413</f>
        <v>19439380.16</v>
      </c>
      <c r="I411" s="43">
        <f t="shared" ref="I411:I413" si="46">H411/G411*100</f>
        <v>99.88377432946254</v>
      </c>
      <c r="J411" s="68" t="s">
        <v>1731</v>
      </c>
      <c r="K411" s="38"/>
      <c r="L411" s="38"/>
    </row>
    <row r="412" spans="1:12" s="1" customFormat="1" ht="28.5" customHeight="1">
      <c r="A412" s="47"/>
      <c r="B412" s="48" t="s">
        <v>110</v>
      </c>
      <c r="C412" s="47">
        <v>600</v>
      </c>
      <c r="D412" s="47">
        <v>60095</v>
      </c>
      <c r="E412" s="47" t="s">
        <v>146</v>
      </c>
      <c r="F412" s="49">
        <v>6942000</v>
      </c>
      <c r="G412" s="49">
        <v>6442000</v>
      </c>
      <c r="H412" s="49">
        <v>6419380.1600000001</v>
      </c>
      <c r="I412" s="49">
        <f t="shared" si="46"/>
        <v>99.648869295249924</v>
      </c>
      <c r="J412" s="94"/>
      <c r="K412" s="38"/>
      <c r="L412" s="38"/>
    </row>
    <row r="413" spans="1:12" s="1" customFormat="1" ht="28.5" customHeight="1">
      <c r="A413" s="47"/>
      <c r="B413" s="48" t="s">
        <v>24</v>
      </c>
      <c r="C413" s="47">
        <v>600</v>
      </c>
      <c r="D413" s="47">
        <v>60095</v>
      </c>
      <c r="E413" s="47" t="s">
        <v>146</v>
      </c>
      <c r="F413" s="49">
        <v>13020000</v>
      </c>
      <c r="G413" s="49">
        <v>13020000</v>
      </c>
      <c r="H413" s="49">
        <v>13020000</v>
      </c>
      <c r="I413" s="49">
        <f t="shared" si="46"/>
        <v>100</v>
      </c>
      <c r="J413" s="91"/>
      <c r="K413" s="38"/>
      <c r="L413" s="38"/>
    </row>
    <row r="414" spans="1:12" s="1" customFormat="1" ht="40.5" customHeight="1">
      <c r="A414" s="41" t="s">
        <v>505</v>
      </c>
      <c r="B414" s="42" t="s">
        <v>506</v>
      </c>
      <c r="C414" s="41"/>
      <c r="D414" s="41"/>
      <c r="E414" s="41"/>
      <c r="F414" s="43">
        <f>F415+F416</f>
        <v>17900000</v>
      </c>
      <c r="G414" s="43">
        <f>G415+G416</f>
        <v>11910032</v>
      </c>
      <c r="H414" s="43">
        <f>H415+H416</f>
        <v>11781308.68</v>
      </c>
      <c r="I414" s="43">
        <f t="shared" si="45"/>
        <v>98.919202568053549</v>
      </c>
      <c r="J414" s="68" t="s">
        <v>1732</v>
      </c>
      <c r="K414" s="38"/>
      <c r="L414" s="38"/>
    </row>
    <row r="415" spans="1:12" s="1" customFormat="1" ht="28.5" customHeight="1">
      <c r="A415" s="47"/>
      <c r="B415" s="48" t="s">
        <v>110</v>
      </c>
      <c r="C415" s="47">
        <v>600</v>
      </c>
      <c r="D415" s="47">
        <v>60016</v>
      </c>
      <c r="E415" s="47" t="s">
        <v>212</v>
      </c>
      <c r="F415" s="49">
        <v>6300000</v>
      </c>
      <c r="G415" s="49">
        <v>310032</v>
      </c>
      <c r="H415" s="49">
        <v>309294</v>
      </c>
      <c r="I415" s="49">
        <f t="shared" si="45"/>
        <v>99.761960055736182</v>
      </c>
      <c r="J415" s="94"/>
      <c r="K415" s="38"/>
      <c r="L415" s="38"/>
    </row>
    <row r="416" spans="1:12" s="1" customFormat="1" ht="28.5" customHeight="1">
      <c r="A416" s="44"/>
      <c r="B416" s="45" t="s">
        <v>24</v>
      </c>
      <c r="C416" s="44">
        <v>600</v>
      </c>
      <c r="D416" s="44">
        <v>60016</v>
      </c>
      <c r="E416" s="44" t="s">
        <v>212</v>
      </c>
      <c r="F416" s="46">
        <v>11600000</v>
      </c>
      <c r="G416" s="46">
        <v>11600000</v>
      </c>
      <c r="H416" s="46">
        <v>11472014.68</v>
      </c>
      <c r="I416" s="46">
        <f t="shared" si="45"/>
        <v>98.896678275862072</v>
      </c>
      <c r="J416" s="91"/>
      <c r="K416" s="38"/>
      <c r="L416" s="38"/>
    </row>
    <row r="417" spans="1:12" s="1" customFormat="1" ht="288" customHeight="1">
      <c r="A417" s="41"/>
      <c r="B417" s="42"/>
      <c r="C417" s="41"/>
      <c r="D417" s="41"/>
      <c r="E417" s="41"/>
      <c r="F417" s="43"/>
      <c r="G417" s="43"/>
      <c r="H417" s="43"/>
      <c r="I417" s="43"/>
      <c r="J417" s="59" t="s">
        <v>2437</v>
      </c>
      <c r="K417" s="38"/>
      <c r="L417" s="38"/>
    </row>
    <row r="418" spans="1:12" s="1" customFormat="1" ht="255">
      <c r="A418" s="44"/>
      <c r="B418" s="51"/>
      <c r="C418" s="44"/>
      <c r="D418" s="44"/>
      <c r="E418" s="44"/>
      <c r="F418" s="46"/>
      <c r="G418" s="46"/>
      <c r="H418" s="46"/>
      <c r="I418" s="46"/>
      <c r="J418" s="57" t="s">
        <v>2438</v>
      </c>
      <c r="K418" s="38"/>
      <c r="L418" s="38"/>
    </row>
    <row r="419" spans="1:12" s="1" customFormat="1" ht="153">
      <c r="A419" s="44"/>
      <c r="B419" s="51"/>
      <c r="C419" s="44"/>
      <c r="D419" s="44"/>
      <c r="E419" s="44"/>
      <c r="F419" s="46"/>
      <c r="G419" s="46"/>
      <c r="H419" s="46"/>
      <c r="I419" s="46"/>
      <c r="J419" s="57" t="s">
        <v>2439</v>
      </c>
      <c r="K419" s="38"/>
      <c r="L419" s="38"/>
    </row>
    <row r="420" spans="1:12" s="1" customFormat="1" ht="77.25" customHeight="1">
      <c r="A420" s="35" t="s">
        <v>507</v>
      </c>
      <c r="B420" s="29" t="s">
        <v>508</v>
      </c>
      <c r="C420" s="35">
        <v>600</v>
      </c>
      <c r="D420" s="35">
        <v>60016</v>
      </c>
      <c r="E420" s="35" t="s">
        <v>212</v>
      </c>
      <c r="F420" s="40">
        <v>420045</v>
      </c>
      <c r="G420" s="40">
        <v>193136</v>
      </c>
      <c r="H420" s="40">
        <v>193135.32</v>
      </c>
      <c r="I420" s="40">
        <f t="shared" si="45"/>
        <v>99.999647916494084</v>
      </c>
      <c r="J420" s="2" t="s">
        <v>2346</v>
      </c>
      <c r="K420" s="38"/>
      <c r="L420" s="38"/>
    </row>
    <row r="421" spans="1:12" s="1" customFormat="1" ht="66.75" customHeight="1">
      <c r="A421" s="35" t="s">
        <v>509</v>
      </c>
      <c r="B421" s="29" t="s">
        <v>510</v>
      </c>
      <c r="C421" s="35">
        <v>600</v>
      </c>
      <c r="D421" s="35">
        <v>60016</v>
      </c>
      <c r="E421" s="35" t="s">
        <v>212</v>
      </c>
      <c r="F421" s="40">
        <v>495570</v>
      </c>
      <c r="G421" s="40">
        <v>195570</v>
      </c>
      <c r="H421" s="40"/>
      <c r="I421" s="40"/>
      <c r="J421" s="2" t="s">
        <v>2109</v>
      </c>
      <c r="K421" s="38"/>
      <c r="L421" s="38"/>
    </row>
    <row r="422" spans="1:12" s="1" customFormat="1" ht="40.5" customHeight="1">
      <c r="A422" s="35" t="s">
        <v>511</v>
      </c>
      <c r="B422" s="29" t="s">
        <v>512</v>
      </c>
      <c r="C422" s="35">
        <v>600</v>
      </c>
      <c r="D422" s="35">
        <v>60016</v>
      </c>
      <c r="E422" s="35" t="s">
        <v>212</v>
      </c>
      <c r="F422" s="40">
        <v>58424</v>
      </c>
      <c r="G422" s="40">
        <v>58424</v>
      </c>
      <c r="H422" s="40">
        <v>58423.5</v>
      </c>
      <c r="I422" s="40">
        <f t="shared" si="45"/>
        <v>99.999144187320283</v>
      </c>
      <c r="J422" s="2" t="s">
        <v>1733</v>
      </c>
      <c r="K422" s="38"/>
      <c r="L422" s="38"/>
    </row>
    <row r="423" spans="1:12" s="1" customFormat="1" ht="168" customHeight="1">
      <c r="A423" s="35" t="s">
        <v>513</v>
      </c>
      <c r="B423" s="29" t="s">
        <v>514</v>
      </c>
      <c r="C423" s="35">
        <v>600</v>
      </c>
      <c r="D423" s="35">
        <v>60016</v>
      </c>
      <c r="E423" s="35" t="s">
        <v>212</v>
      </c>
      <c r="F423" s="40">
        <v>936000</v>
      </c>
      <c r="G423" s="40"/>
      <c r="H423" s="40"/>
      <c r="I423" s="40"/>
      <c r="J423" s="2" t="s">
        <v>2110</v>
      </c>
      <c r="K423" s="38"/>
      <c r="L423" s="38"/>
    </row>
    <row r="424" spans="1:12" s="1" customFormat="1" ht="191.25">
      <c r="A424" s="41" t="s">
        <v>516</v>
      </c>
      <c r="B424" s="42" t="s">
        <v>515</v>
      </c>
      <c r="C424" s="41">
        <v>600</v>
      </c>
      <c r="D424" s="41">
        <v>60016</v>
      </c>
      <c r="E424" s="41" t="s">
        <v>212</v>
      </c>
      <c r="F424" s="43">
        <v>18640000</v>
      </c>
      <c r="G424" s="43">
        <v>15140000</v>
      </c>
      <c r="H424" s="43">
        <v>15139408.439999999</v>
      </c>
      <c r="I424" s="43">
        <f t="shared" ref="I424:I432" si="47">H424/G424*100</f>
        <v>99.996092734478196</v>
      </c>
      <c r="J424" s="50" t="s">
        <v>2368</v>
      </c>
      <c r="K424" s="38"/>
      <c r="L424" s="38"/>
    </row>
    <row r="425" spans="1:12" s="1" customFormat="1" ht="392.25" customHeight="1">
      <c r="A425" s="44"/>
      <c r="B425" s="51"/>
      <c r="C425" s="44"/>
      <c r="D425" s="44"/>
      <c r="E425" s="44"/>
      <c r="F425" s="46"/>
      <c r="G425" s="46"/>
      <c r="H425" s="46"/>
      <c r="I425" s="46"/>
      <c r="J425" s="57" t="s">
        <v>2440</v>
      </c>
      <c r="K425" s="38"/>
      <c r="L425" s="38"/>
    </row>
    <row r="426" spans="1:12" s="1" customFormat="1" ht="132.75" customHeight="1">
      <c r="A426" s="35"/>
      <c r="B426" s="29"/>
      <c r="C426" s="35"/>
      <c r="D426" s="35"/>
      <c r="E426" s="35"/>
      <c r="F426" s="40"/>
      <c r="G426" s="40"/>
      <c r="H426" s="40"/>
      <c r="I426" s="40"/>
      <c r="J426" s="67" t="s">
        <v>2441</v>
      </c>
      <c r="K426" s="38"/>
      <c r="L426" s="38"/>
    </row>
    <row r="427" spans="1:12" s="1" customFormat="1" ht="27.75" customHeight="1">
      <c r="A427" s="35" t="s">
        <v>517</v>
      </c>
      <c r="B427" s="29" t="s">
        <v>518</v>
      </c>
      <c r="C427" s="35">
        <v>600</v>
      </c>
      <c r="D427" s="35">
        <v>60016</v>
      </c>
      <c r="E427" s="35" t="s">
        <v>212</v>
      </c>
      <c r="F427" s="40">
        <v>350000</v>
      </c>
      <c r="G427" s="40"/>
      <c r="H427" s="40"/>
      <c r="I427" s="40"/>
      <c r="J427" s="2" t="s">
        <v>1734</v>
      </c>
      <c r="K427" s="38"/>
      <c r="L427" s="38"/>
    </row>
    <row r="428" spans="1:12" s="1" customFormat="1" ht="27.75" customHeight="1">
      <c r="A428" s="35" t="s">
        <v>519</v>
      </c>
      <c r="B428" s="29" t="s">
        <v>520</v>
      </c>
      <c r="C428" s="35">
        <v>600</v>
      </c>
      <c r="D428" s="35">
        <v>60016</v>
      </c>
      <c r="E428" s="35" t="s">
        <v>212</v>
      </c>
      <c r="F428" s="40">
        <v>194340</v>
      </c>
      <c r="G428" s="40"/>
      <c r="H428" s="40"/>
      <c r="I428" s="40"/>
      <c r="J428" s="2" t="s">
        <v>1735</v>
      </c>
      <c r="K428" s="38"/>
      <c r="L428" s="38"/>
    </row>
    <row r="429" spans="1:12" s="1" customFormat="1" ht="67.5" customHeight="1">
      <c r="A429" s="35" t="s">
        <v>521</v>
      </c>
      <c r="B429" s="29" t="s">
        <v>522</v>
      </c>
      <c r="C429" s="35">
        <v>600</v>
      </c>
      <c r="D429" s="35">
        <v>60016</v>
      </c>
      <c r="E429" s="35" t="s">
        <v>212</v>
      </c>
      <c r="F429" s="40">
        <v>129888</v>
      </c>
      <c r="G429" s="40"/>
      <c r="H429" s="40"/>
      <c r="I429" s="40"/>
      <c r="J429" s="2" t="s">
        <v>1736</v>
      </c>
      <c r="K429" s="38"/>
      <c r="L429" s="38"/>
    </row>
    <row r="430" spans="1:12" s="1" customFormat="1" ht="111.75" customHeight="1">
      <c r="A430" s="41" t="s">
        <v>523</v>
      </c>
      <c r="B430" s="42" t="s">
        <v>524</v>
      </c>
      <c r="C430" s="41"/>
      <c r="D430" s="41"/>
      <c r="E430" s="41"/>
      <c r="F430" s="43">
        <f>F431+F432+F433</f>
        <v>7558107</v>
      </c>
      <c r="G430" s="43">
        <f>G431+G432+G433</f>
        <v>2583264</v>
      </c>
      <c r="H430" s="43">
        <f>H431+H432+H433</f>
        <v>2562929</v>
      </c>
      <c r="I430" s="43">
        <f t="shared" si="47"/>
        <v>99.212817582717065</v>
      </c>
      <c r="J430" s="68" t="s">
        <v>2442</v>
      </c>
      <c r="K430" s="38"/>
      <c r="L430" s="38"/>
    </row>
    <row r="431" spans="1:12" s="1" customFormat="1" ht="36.75" customHeight="1">
      <c r="A431" s="47"/>
      <c r="B431" s="48" t="s">
        <v>110</v>
      </c>
      <c r="C431" s="47">
        <v>600</v>
      </c>
      <c r="D431" s="47">
        <v>60016</v>
      </c>
      <c r="E431" s="47" t="s">
        <v>212</v>
      </c>
      <c r="F431" s="49">
        <v>1841476</v>
      </c>
      <c r="G431" s="49">
        <v>1765324</v>
      </c>
      <c r="H431" s="49">
        <v>1744989</v>
      </c>
      <c r="I431" s="49">
        <f t="shared" si="47"/>
        <v>98.848086810126631</v>
      </c>
      <c r="J431" s="94"/>
      <c r="K431" s="38"/>
      <c r="L431" s="38"/>
    </row>
    <row r="432" spans="1:12" s="1" customFormat="1" ht="41.25" customHeight="1">
      <c r="A432" s="47"/>
      <c r="B432" s="48" t="s">
        <v>20</v>
      </c>
      <c r="C432" s="47">
        <v>600</v>
      </c>
      <c r="D432" s="47">
        <v>60016</v>
      </c>
      <c r="E432" s="47" t="s">
        <v>212</v>
      </c>
      <c r="F432" s="49"/>
      <c r="G432" s="49">
        <v>817940</v>
      </c>
      <c r="H432" s="49">
        <v>817940</v>
      </c>
      <c r="I432" s="49">
        <f t="shared" si="47"/>
        <v>100</v>
      </c>
      <c r="J432" s="94"/>
      <c r="K432" s="38"/>
      <c r="L432" s="38"/>
    </row>
    <row r="433" spans="1:12" s="1" customFormat="1" ht="43.5" customHeight="1">
      <c r="A433" s="44"/>
      <c r="B433" s="45" t="s">
        <v>250</v>
      </c>
      <c r="C433" s="44">
        <v>600</v>
      </c>
      <c r="D433" s="44">
        <v>60016</v>
      </c>
      <c r="E433" s="44" t="s">
        <v>212</v>
      </c>
      <c r="F433" s="46">
        <v>5716631</v>
      </c>
      <c r="G433" s="46"/>
      <c r="H433" s="46"/>
      <c r="I433" s="46"/>
      <c r="J433" s="91"/>
      <c r="K433" s="38"/>
      <c r="L433" s="38"/>
    </row>
    <row r="434" spans="1:12" s="1" customFormat="1" ht="229.5">
      <c r="A434" s="44"/>
      <c r="B434" s="51"/>
      <c r="C434" s="44"/>
      <c r="D434" s="44"/>
      <c r="E434" s="44"/>
      <c r="F434" s="46"/>
      <c r="G434" s="46"/>
      <c r="H434" s="46"/>
      <c r="I434" s="46"/>
      <c r="J434" s="57" t="s">
        <v>2443</v>
      </c>
      <c r="K434" s="38"/>
      <c r="L434" s="38"/>
    </row>
    <row r="435" spans="1:12" s="1" customFormat="1" ht="105" customHeight="1">
      <c r="A435" s="41" t="s">
        <v>525</v>
      </c>
      <c r="B435" s="42" t="s">
        <v>526</v>
      </c>
      <c r="C435" s="41">
        <v>600</v>
      </c>
      <c r="D435" s="41">
        <v>60016</v>
      </c>
      <c r="E435" s="41" t="s">
        <v>212</v>
      </c>
      <c r="F435" s="43">
        <v>500000</v>
      </c>
      <c r="G435" s="43">
        <v>4677086</v>
      </c>
      <c r="H435" s="43">
        <v>4515150.59</v>
      </c>
      <c r="I435" s="43">
        <f t="shared" ref="I435:I445" si="48">H435/G435*100</f>
        <v>96.537685858245922</v>
      </c>
      <c r="J435" s="50" t="s">
        <v>2444</v>
      </c>
      <c r="K435" s="38"/>
      <c r="L435" s="38"/>
    </row>
    <row r="436" spans="1:12" s="1" customFormat="1" ht="165.75">
      <c r="A436" s="44"/>
      <c r="B436" s="51"/>
      <c r="C436" s="44"/>
      <c r="D436" s="44"/>
      <c r="E436" s="44"/>
      <c r="F436" s="46"/>
      <c r="G436" s="46"/>
      <c r="H436" s="46"/>
      <c r="I436" s="46"/>
      <c r="J436" s="5" t="s">
        <v>2445</v>
      </c>
      <c r="K436" s="38"/>
      <c r="L436" s="38"/>
    </row>
    <row r="437" spans="1:12" s="1" customFormat="1" ht="357">
      <c r="A437" s="41" t="s">
        <v>527</v>
      </c>
      <c r="B437" s="42" t="s">
        <v>528</v>
      </c>
      <c r="C437" s="41">
        <v>600</v>
      </c>
      <c r="D437" s="41">
        <v>60016</v>
      </c>
      <c r="E437" s="41" t="s">
        <v>212</v>
      </c>
      <c r="F437" s="43">
        <v>1000000</v>
      </c>
      <c r="G437" s="43">
        <v>663704</v>
      </c>
      <c r="H437" s="43">
        <v>648703.52</v>
      </c>
      <c r="I437" s="43">
        <f t="shared" si="48"/>
        <v>97.73988404469462</v>
      </c>
      <c r="J437" s="50" t="s">
        <v>2446</v>
      </c>
      <c r="K437" s="38"/>
      <c r="L437" s="38"/>
    </row>
    <row r="438" spans="1:12" s="1" customFormat="1" ht="102">
      <c r="A438" s="44"/>
      <c r="B438" s="51"/>
      <c r="C438" s="44"/>
      <c r="D438" s="44"/>
      <c r="E438" s="44"/>
      <c r="F438" s="46"/>
      <c r="G438" s="46"/>
      <c r="H438" s="46"/>
      <c r="I438" s="46"/>
      <c r="J438" s="57" t="s">
        <v>2369</v>
      </c>
      <c r="K438" s="38"/>
      <c r="L438" s="38"/>
    </row>
    <row r="439" spans="1:12" s="1" customFormat="1" ht="54" customHeight="1">
      <c r="A439" s="35" t="s">
        <v>529</v>
      </c>
      <c r="B439" s="29" t="s">
        <v>530</v>
      </c>
      <c r="C439" s="35">
        <v>600</v>
      </c>
      <c r="D439" s="35">
        <v>60016</v>
      </c>
      <c r="E439" s="35" t="s">
        <v>212</v>
      </c>
      <c r="F439" s="40">
        <v>98769</v>
      </c>
      <c r="G439" s="40">
        <v>98769</v>
      </c>
      <c r="H439" s="40"/>
      <c r="I439" s="40"/>
      <c r="J439" s="2" t="s">
        <v>1737</v>
      </c>
      <c r="K439" s="38"/>
      <c r="L439" s="38"/>
    </row>
    <row r="440" spans="1:12" s="1" customFormat="1" ht="104.25" customHeight="1">
      <c r="A440" s="35" t="s">
        <v>531</v>
      </c>
      <c r="B440" s="29" t="s">
        <v>532</v>
      </c>
      <c r="C440" s="35">
        <v>600</v>
      </c>
      <c r="D440" s="35">
        <v>60016</v>
      </c>
      <c r="E440" s="35" t="s">
        <v>212</v>
      </c>
      <c r="F440" s="40">
        <v>348585</v>
      </c>
      <c r="G440" s="40">
        <v>73558</v>
      </c>
      <c r="H440" s="40">
        <v>73557.5</v>
      </c>
      <c r="I440" s="40">
        <f t="shared" si="48"/>
        <v>99.999320264281238</v>
      </c>
      <c r="J440" s="2" t="s">
        <v>2111</v>
      </c>
      <c r="K440" s="38"/>
      <c r="L440" s="38"/>
    </row>
    <row r="441" spans="1:12" s="1" customFormat="1" ht="48" customHeight="1">
      <c r="A441" s="35" t="s">
        <v>533</v>
      </c>
      <c r="B441" s="29" t="s">
        <v>534</v>
      </c>
      <c r="C441" s="35">
        <v>600</v>
      </c>
      <c r="D441" s="35">
        <v>60016</v>
      </c>
      <c r="E441" s="35" t="s">
        <v>212</v>
      </c>
      <c r="F441" s="40">
        <v>358210</v>
      </c>
      <c r="G441" s="40"/>
      <c r="H441" s="40"/>
      <c r="I441" s="40"/>
      <c r="J441" s="2" t="s">
        <v>2112</v>
      </c>
      <c r="K441" s="38"/>
      <c r="L441" s="38"/>
    </row>
    <row r="442" spans="1:12" s="1" customFormat="1" ht="40.5" customHeight="1">
      <c r="A442" s="35" t="s">
        <v>535</v>
      </c>
      <c r="B442" s="29" t="s">
        <v>536</v>
      </c>
      <c r="C442" s="35">
        <v>600</v>
      </c>
      <c r="D442" s="35">
        <v>60016</v>
      </c>
      <c r="E442" s="35" t="s">
        <v>212</v>
      </c>
      <c r="F442" s="40">
        <v>180810</v>
      </c>
      <c r="G442" s="40">
        <v>180810</v>
      </c>
      <c r="H442" s="40"/>
      <c r="I442" s="40"/>
      <c r="J442" s="2" t="s">
        <v>1738</v>
      </c>
      <c r="K442" s="38"/>
      <c r="L442" s="38"/>
    </row>
    <row r="443" spans="1:12" s="1" customFormat="1" ht="51">
      <c r="A443" s="35" t="s">
        <v>537</v>
      </c>
      <c r="B443" s="29" t="s">
        <v>538</v>
      </c>
      <c r="C443" s="35">
        <v>600</v>
      </c>
      <c r="D443" s="35">
        <v>60016</v>
      </c>
      <c r="E443" s="35" t="s">
        <v>212</v>
      </c>
      <c r="F443" s="40">
        <v>74477</v>
      </c>
      <c r="G443" s="40">
        <v>80652</v>
      </c>
      <c r="H443" s="40">
        <v>80650.600000000006</v>
      </c>
      <c r="I443" s="40">
        <f t="shared" si="48"/>
        <v>99.998264147200317</v>
      </c>
      <c r="J443" s="2" t="s">
        <v>1739</v>
      </c>
      <c r="K443" s="38"/>
      <c r="L443" s="38"/>
    </row>
    <row r="444" spans="1:12" s="1" customFormat="1" ht="42" customHeight="1">
      <c r="A444" s="35" t="s">
        <v>539</v>
      </c>
      <c r="B444" s="29" t="s">
        <v>540</v>
      </c>
      <c r="C444" s="35">
        <v>600</v>
      </c>
      <c r="D444" s="35">
        <v>60016</v>
      </c>
      <c r="E444" s="35" t="s">
        <v>212</v>
      </c>
      <c r="F444" s="40">
        <v>308100</v>
      </c>
      <c r="G444" s="40"/>
      <c r="H444" s="40"/>
      <c r="I444" s="40"/>
      <c r="J444" s="2" t="s">
        <v>1740</v>
      </c>
      <c r="K444" s="38"/>
      <c r="L444" s="38"/>
    </row>
    <row r="445" spans="1:12" s="1" customFormat="1" ht="32.25" customHeight="1">
      <c r="A445" s="35" t="s">
        <v>541</v>
      </c>
      <c r="B445" s="29" t="s">
        <v>542</v>
      </c>
      <c r="C445" s="35">
        <v>600</v>
      </c>
      <c r="D445" s="35">
        <v>60016</v>
      </c>
      <c r="E445" s="35" t="s">
        <v>212</v>
      </c>
      <c r="F445" s="40">
        <v>100000</v>
      </c>
      <c r="G445" s="40">
        <v>89900</v>
      </c>
      <c r="H445" s="40">
        <v>89900</v>
      </c>
      <c r="I445" s="40">
        <f t="shared" si="48"/>
        <v>100</v>
      </c>
      <c r="J445" s="2" t="s">
        <v>2447</v>
      </c>
      <c r="K445" s="38"/>
      <c r="L445" s="38"/>
    </row>
    <row r="446" spans="1:12" s="1" customFormat="1" ht="80.25" customHeight="1">
      <c r="A446" s="35" t="s">
        <v>543</v>
      </c>
      <c r="B446" s="29" t="s">
        <v>544</v>
      </c>
      <c r="C446" s="35">
        <v>600</v>
      </c>
      <c r="D446" s="35">
        <v>60016</v>
      </c>
      <c r="E446" s="35" t="s">
        <v>212</v>
      </c>
      <c r="F446" s="40">
        <v>132594</v>
      </c>
      <c r="G446" s="40">
        <v>132594</v>
      </c>
      <c r="H446" s="40">
        <v>92815.8</v>
      </c>
      <c r="I446" s="40">
        <f t="shared" ref="I446:I455" si="49">H446/G446*100</f>
        <v>70</v>
      </c>
      <c r="J446" s="2" t="s">
        <v>2113</v>
      </c>
      <c r="K446" s="38"/>
      <c r="L446" s="38"/>
    </row>
    <row r="447" spans="1:12" s="1" customFormat="1" ht="80.25" customHeight="1">
      <c r="A447" s="35" t="s">
        <v>545</v>
      </c>
      <c r="B447" s="29" t="s">
        <v>546</v>
      </c>
      <c r="C447" s="35">
        <v>600</v>
      </c>
      <c r="D447" s="35">
        <v>60015</v>
      </c>
      <c r="E447" s="35" t="s">
        <v>212</v>
      </c>
      <c r="F447" s="40">
        <v>269000</v>
      </c>
      <c r="G447" s="40">
        <v>269000</v>
      </c>
      <c r="H447" s="40"/>
      <c r="I447" s="40"/>
      <c r="J447" s="2" t="s">
        <v>2448</v>
      </c>
      <c r="K447" s="38"/>
      <c r="L447" s="38"/>
    </row>
    <row r="448" spans="1:12" s="1" customFormat="1" ht="31.5" customHeight="1">
      <c r="A448" s="35" t="s">
        <v>547</v>
      </c>
      <c r="B448" s="29" t="s">
        <v>548</v>
      </c>
      <c r="C448" s="35">
        <v>600</v>
      </c>
      <c r="D448" s="35">
        <v>60016</v>
      </c>
      <c r="E448" s="35" t="s">
        <v>212</v>
      </c>
      <c r="F448" s="40">
        <v>100000</v>
      </c>
      <c r="G448" s="40">
        <v>63160</v>
      </c>
      <c r="H448" s="40">
        <v>63160</v>
      </c>
      <c r="I448" s="40">
        <f t="shared" si="49"/>
        <v>100</v>
      </c>
      <c r="J448" s="2" t="s">
        <v>1741</v>
      </c>
      <c r="K448" s="38"/>
      <c r="L448" s="38"/>
    </row>
    <row r="449" spans="1:12" s="1" customFormat="1" ht="35.25" customHeight="1">
      <c r="A449" s="35" t="s">
        <v>549</v>
      </c>
      <c r="B449" s="29" t="s">
        <v>550</v>
      </c>
      <c r="C449" s="35">
        <v>600</v>
      </c>
      <c r="D449" s="35">
        <v>60015</v>
      </c>
      <c r="E449" s="35" t="s">
        <v>212</v>
      </c>
      <c r="F449" s="40">
        <v>150000</v>
      </c>
      <c r="G449" s="40">
        <v>84870</v>
      </c>
      <c r="H449" s="40"/>
      <c r="I449" s="40"/>
      <c r="J449" s="2" t="s">
        <v>2114</v>
      </c>
      <c r="K449" s="38"/>
      <c r="L449" s="38"/>
    </row>
    <row r="450" spans="1:12" s="1" customFormat="1" ht="28.5" customHeight="1">
      <c r="A450" s="41" t="s">
        <v>551</v>
      </c>
      <c r="B450" s="42" t="s">
        <v>552</v>
      </c>
      <c r="C450" s="41"/>
      <c r="D450" s="41"/>
      <c r="E450" s="41"/>
      <c r="F450" s="43">
        <f>F451</f>
        <v>104000</v>
      </c>
      <c r="G450" s="43">
        <f t="shared" ref="G450" si="50">G451</f>
        <v>104000</v>
      </c>
      <c r="H450" s="43"/>
      <c r="I450" s="43"/>
      <c r="J450" s="68" t="s">
        <v>2115</v>
      </c>
      <c r="K450" s="38"/>
      <c r="L450" s="38"/>
    </row>
    <row r="451" spans="1:12" s="1" customFormat="1" ht="28.5" customHeight="1">
      <c r="A451" s="44"/>
      <c r="B451" s="45" t="s">
        <v>34</v>
      </c>
      <c r="C451" s="44">
        <v>600</v>
      </c>
      <c r="D451" s="44">
        <v>60016</v>
      </c>
      <c r="E451" s="44" t="s">
        <v>212</v>
      </c>
      <c r="F451" s="46">
        <v>104000</v>
      </c>
      <c r="G451" s="46">
        <v>104000</v>
      </c>
      <c r="H451" s="46"/>
      <c r="I451" s="46"/>
      <c r="J451" s="69"/>
      <c r="K451" s="38"/>
      <c r="L451" s="38"/>
    </row>
    <row r="452" spans="1:12" s="1" customFormat="1" ht="43.5" customHeight="1">
      <c r="A452" s="41" t="s">
        <v>553</v>
      </c>
      <c r="B452" s="42" t="s">
        <v>554</v>
      </c>
      <c r="C452" s="41"/>
      <c r="D452" s="41"/>
      <c r="E452" s="41"/>
      <c r="F452" s="43">
        <f>F453</f>
        <v>100000</v>
      </c>
      <c r="G452" s="43">
        <f t="shared" ref="G452:H452" si="51">G453</f>
        <v>100000</v>
      </c>
      <c r="H452" s="43">
        <f t="shared" si="51"/>
        <v>10023</v>
      </c>
      <c r="I452" s="43">
        <f t="shared" si="49"/>
        <v>10.023</v>
      </c>
      <c r="J452" s="68" t="s">
        <v>2116</v>
      </c>
      <c r="K452" s="38"/>
      <c r="L452" s="38"/>
    </row>
    <row r="453" spans="1:12" s="1" customFormat="1" ht="37.5" customHeight="1">
      <c r="A453" s="44"/>
      <c r="B453" s="45" t="s">
        <v>34</v>
      </c>
      <c r="C453" s="44">
        <v>600</v>
      </c>
      <c r="D453" s="44">
        <v>60095</v>
      </c>
      <c r="E453" s="44" t="s">
        <v>212</v>
      </c>
      <c r="F453" s="46">
        <v>100000</v>
      </c>
      <c r="G453" s="46">
        <v>100000</v>
      </c>
      <c r="H453" s="46">
        <v>10023</v>
      </c>
      <c r="I453" s="46">
        <f t="shared" si="49"/>
        <v>10.023</v>
      </c>
      <c r="J453" s="91"/>
      <c r="K453" s="38"/>
      <c r="L453" s="38"/>
    </row>
    <row r="454" spans="1:12" s="1" customFormat="1" ht="113.25" customHeight="1">
      <c r="A454" s="41" t="s">
        <v>555</v>
      </c>
      <c r="B454" s="42" t="s">
        <v>556</v>
      </c>
      <c r="C454" s="41"/>
      <c r="D454" s="41"/>
      <c r="E454" s="41"/>
      <c r="F454" s="43">
        <f>F455</f>
        <v>360000</v>
      </c>
      <c r="G454" s="43">
        <f t="shared" ref="G454:H454" si="52">G455</f>
        <v>258800</v>
      </c>
      <c r="H454" s="43">
        <f t="shared" si="52"/>
        <v>247749.06</v>
      </c>
      <c r="I454" s="43">
        <f t="shared" si="49"/>
        <v>95.729930448222561</v>
      </c>
      <c r="J454" s="68" t="s">
        <v>2370</v>
      </c>
      <c r="K454" s="38"/>
      <c r="L454" s="38"/>
    </row>
    <row r="455" spans="1:12" s="1" customFormat="1" ht="36" customHeight="1">
      <c r="A455" s="47"/>
      <c r="B455" s="48" t="s">
        <v>38</v>
      </c>
      <c r="C455" s="47">
        <v>900</v>
      </c>
      <c r="D455" s="47">
        <v>90015</v>
      </c>
      <c r="E455" s="47" t="s">
        <v>212</v>
      </c>
      <c r="F455" s="49">
        <v>360000</v>
      </c>
      <c r="G455" s="49">
        <v>258800</v>
      </c>
      <c r="H455" s="49">
        <v>247749.06</v>
      </c>
      <c r="I455" s="49">
        <f t="shared" si="49"/>
        <v>95.729930448222561</v>
      </c>
      <c r="J455" s="94"/>
      <c r="K455" s="38"/>
      <c r="L455" s="38"/>
    </row>
    <row r="456" spans="1:12" s="1" customFormat="1" ht="144.75" customHeight="1">
      <c r="A456" s="44"/>
      <c r="B456" s="51"/>
      <c r="C456" s="44"/>
      <c r="D456" s="44"/>
      <c r="E456" s="44"/>
      <c r="F456" s="46"/>
      <c r="G456" s="46"/>
      <c r="H456" s="46"/>
      <c r="I456" s="46"/>
      <c r="J456" s="57" t="s">
        <v>2371</v>
      </c>
      <c r="K456" s="38"/>
      <c r="L456" s="38"/>
    </row>
    <row r="457" spans="1:12" s="1" customFormat="1" ht="28.5" customHeight="1">
      <c r="A457" s="41" t="s">
        <v>557</v>
      </c>
      <c r="B457" s="42" t="s">
        <v>558</v>
      </c>
      <c r="C457" s="41"/>
      <c r="D457" s="41"/>
      <c r="E457" s="41"/>
      <c r="F457" s="43">
        <f>F458</f>
        <v>50000</v>
      </c>
      <c r="G457" s="43">
        <f t="shared" ref="G457" si="53">G458</f>
        <v>50000</v>
      </c>
      <c r="H457" s="43"/>
      <c r="I457" s="43"/>
      <c r="J457" s="68" t="s">
        <v>1742</v>
      </c>
      <c r="K457" s="38"/>
      <c r="L457" s="38"/>
    </row>
    <row r="458" spans="1:12" s="1" customFormat="1" ht="28.5" customHeight="1">
      <c r="A458" s="44"/>
      <c r="B458" s="45" t="s">
        <v>38</v>
      </c>
      <c r="C458" s="44">
        <v>600</v>
      </c>
      <c r="D458" s="44">
        <v>60016</v>
      </c>
      <c r="E458" s="44" t="s">
        <v>212</v>
      </c>
      <c r="F458" s="46">
        <v>50000</v>
      </c>
      <c r="G458" s="46">
        <v>50000</v>
      </c>
      <c r="H458" s="46"/>
      <c r="I458" s="46"/>
      <c r="J458" s="69"/>
      <c r="K458" s="38"/>
      <c r="L458" s="38"/>
    </row>
    <row r="459" spans="1:12" s="1" customFormat="1" ht="28.5" customHeight="1">
      <c r="A459" s="41" t="s">
        <v>559</v>
      </c>
      <c r="B459" s="42" t="s">
        <v>560</v>
      </c>
      <c r="C459" s="41"/>
      <c r="D459" s="41"/>
      <c r="E459" s="41"/>
      <c r="F459" s="43">
        <f>F460</f>
        <v>272000</v>
      </c>
      <c r="G459" s="43">
        <f t="shared" ref="G459:H459" si="54">G460</f>
        <v>272000</v>
      </c>
      <c r="H459" s="43">
        <f t="shared" si="54"/>
        <v>271509</v>
      </c>
      <c r="I459" s="43">
        <f t="shared" ref="I459:I460" si="55">H459/G459*100</f>
        <v>99.819485294117655</v>
      </c>
      <c r="J459" s="68" t="s">
        <v>1743</v>
      </c>
      <c r="K459" s="38"/>
      <c r="L459" s="38"/>
    </row>
    <row r="460" spans="1:12" s="1" customFormat="1" ht="28.5" customHeight="1">
      <c r="A460" s="44"/>
      <c r="B460" s="45" t="s">
        <v>38</v>
      </c>
      <c r="C460" s="44">
        <v>600</v>
      </c>
      <c r="D460" s="44">
        <v>60015</v>
      </c>
      <c r="E460" s="44" t="s">
        <v>212</v>
      </c>
      <c r="F460" s="46">
        <v>272000</v>
      </c>
      <c r="G460" s="46">
        <v>272000</v>
      </c>
      <c r="H460" s="46">
        <v>271509</v>
      </c>
      <c r="I460" s="46">
        <f t="shared" si="55"/>
        <v>99.819485294117655</v>
      </c>
      <c r="J460" s="91"/>
      <c r="K460" s="38"/>
      <c r="L460" s="38"/>
    </row>
    <row r="461" spans="1:12" s="1" customFormat="1" ht="41.25" customHeight="1">
      <c r="A461" s="41" t="s">
        <v>561</v>
      </c>
      <c r="B461" s="42" t="s">
        <v>562</v>
      </c>
      <c r="C461" s="41"/>
      <c r="D461" s="41"/>
      <c r="E461" s="41"/>
      <c r="F461" s="43">
        <f>F462</f>
        <v>20000</v>
      </c>
      <c r="G461" s="43">
        <f t="shared" ref="G461" si="56">G462</f>
        <v>20000</v>
      </c>
      <c r="H461" s="43"/>
      <c r="I461" s="43"/>
      <c r="J461" s="68" t="s">
        <v>1744</v>
      </c>
      <c r="K461" s="38"/>
      <c r="L461" s="38"/>
    </row>
    <row r="462" spans="1:12" s="1" customFormat="1" ht="28.5" customHeight="1">
      <c r="A462" s="44"/>
      <c r="B462" s="45" t="s">
        <v>38</v>
      </c>
      <c r="C462" s="44">
        <v>600</v>
      </c>
      <c r="D462" s="44">
        <v>60016</v>
      </c>
      <c r="E462" s="44" t="s">
        <v>212</v>
      </c>
      <c r="F462" s="46">
        <v>20000</v>
      </c>
      <c r="G462" s="46">
        <v>20000</v>
      </c>
      <c r="H462" s="46"/>
      <c r="I462" s="46"/>
      <c r="J462" s="69"/>
      <c r="K462" s="38"/>
      <c r="L462" s="38"/>
    </row>
    <row r="463" spans="1:12" s="1" customFormat="1" ht="39.75" customHeight="1">
      <c r="A463" s="41" t="s">
        <v>563</v>
      </c>
      <c r="B463" s="42" t="s">
        <v>564</v>
      </c>
      <c r="C463" s="41"/>
      <c r="D463" s="41"/>
      <c r="E463" s="41"/>
      <c r="F463" s="43">
        <f>F464</f>
        <v>91000</v>
      </c>
      <c r="G463" s="43">
        <f t="shared" ref="G463:H463" si="57">G464</f>
        <v>63000</v>
      </c>
      <c r="H463" s="43">
        <f t="shared" si="57"/>
        <v>63000</v>
      </c>
      <c r="I463" s="43">
        <f t="shared" ref="I463:I468" si="58">H463/G463*100</f>
        <v>100</v>
      </c>
      <c r="J463" s="68" t="s">
        <v>1745</v>
      </c>
      <c r="K463" s="38"/>
      <c r="L463" s="38"/>
    </row>
    <row r="464" spans="1:12" s="1" customFormat="1" ht="28.5" customHeight="1">
      <c r="A464" s="44"/>
      <c r="B464" s="45" t="s">
        <v>38</v>
      </c>
      <c r="C464" s="44">
        <v>900</v>
      </c>
      <c r="D464" s="44">
        <v>90015</v>
      </c>
      <c r="E464" s="44" t="s">
        <v>212</v>
      </c>
      <c r="F464" s="46">
        <v>91000</v>
      </c>
      <c r="G464" s="46">
        <v>63000</v>
      </c>
      <c r="H464" s="46">
        <v>63000</v>
      </c>
      <c r="I464" s="46">
        <f t="shared" si="58"/>
        <v>100</v>
      </c>
      <c r="J464" s="91"/>
      <c r="K464" s="38"/>
      <c r="L464" s="38"/>
    </row>
    <row r="465" spans="1:12" s="1" customFormat="1" ht="28.5" customHeight="1">
      <c r="A465" s="41" t="s">
        <v>565</v>
      </c>
      <c r="B465" s="42" t="s">
        <v>566</v>
      </c>
      <c r="C465" s="41"/>
      <c r="D465" s="41"/>
      <c r="E465" s="41"/>
      <c r="F465" s="43">
        <f>F466</f>
        <v>120000</v>
      </c>
      <c r="G465" s="43">
        <f t="shared" ref="G465" si="59">G466</f>
        <v>60200</v>
      </c>
      <c r="H465" s="43"/>
      <c r="I465" s="43"/>
      <c r="J465" s="95" t="s">
        <v>1746</v>
      </c>
      <c r="K465" s="38"/>
      <c r="L465" s="38"/>
    </row>
    <row r="466" spans="1:12" s="1" customFormat="1" ht="28.5" customHeight="1">
      <c r="A466" s="44"/>
      <c r="B466" s="45" t="s">
        <v>38</v>
      </c>
      <c r="C466" s="44">
        <v>600</v>
      </c>
      <c r="D466" s="44">
        <v>60016</v>
      </c>
      <c r="E466" s="44" t="s">
        <v>212</v>
      </c>
      <c r="F466" s="46">
        <v>120000</v>
      </c>
      <c r="G466" s="46">
        <v>60200</v>
      </c>
      <c r="H466" s="46"/>
      <c r="I466" s="46"/>
      <c r="J466" s="91"/>
      <c r="K466" s="38"/>
      <c r="L466" s="38"/>
    </row>
    <row r="467" spans="1:12" s="1" customFormat="1" ht="61.5" customHeight="1">
      <c r="A467" s="41" t="s">
        <v>567</v>
      </c>
      <c r="B467" s="42" t="s">
        <v>568</v>
      </c>
      <c r="C467" s="41"/>
      <c r="D467" s="41"/>
      <c r="E467" s="41"/>
      <c r="F467" s="43">
        <f>F468</f>
        <v>66000</v>
      </c>
      <c r="G467" s="43">
        <f t="shared" ref="G467:H467" si="60">G468</f>
        <v>38000</v>
      </c>
      <c r="H467" s="43">
        <f t="shared" si="60"/>
        <v>35892.22</v>
      </c>
      <c r="I467" s="43">
        <f t="shared" si="58"/>
        <v>94.453210526315786</v>
      </c>
      <c r="J467" s="68" t="s">
        <v>1747</v>
      </c>
      <c r="K467" s="38"/>
      <c r="L467" s="38"/>
    </row>
    <row r="468" spans="1:12" s="1" customFormat="1" ht="28.5" customHeight="1">
      <c r="A468" s="44"/>
      <c r="B468" s="45" t="s">
        <v>38</v>
      </c>
      <c r="C468" s="44">
        <v>900</v>
      </c>
      <c r="D468" s="44">
        <v>90015</v>
      </c>
      <c r="E468" s="44" t="s">
        <v>212</v>
      </c>
      <c r="F468" s="46">
        <v>66000</v>
      </c>
      <c r="G468" s="46">
        <v>38000</v>
      </c>
      <c r="H468" s="46">
        <v>35892.22</v>
      </c>
      <c r="I468" s="46">
        <f t="shared" si="58"/>
        <v>94.453210526315786</v>
      </c>
      <c r="J468" s="91"/>
      <c r="K468" s="38"/>
      <c r="L468" s="38"/>
    </row>
    <row r="469" spans="1:12" s="1" customFormat="1" ht="28.5" customHeight="1">
      <c r="A469" s="41" t="s">
        <v>569</v>
      </c>
      <c r="B469" s="42" t="s">
        <v>570</v>
      </c>
      <c r="C469" s="41"/>
      <c r="D469" s="41"/>
      <c r="E469" s="41"/>
      <c r="F469" s="43">
        <f>F470</f>
        <v>30000</v>
      </c>
      <c r="G469" s="43">
        <f t="shared" ref="G469" si="61">G470</f>
        <v>58000</v>
      </c>
      <c r="H469" s="43">
        <f t="shared" ref="H469" si="62">H470</f>
        <v>56000</v>
      </c>
      <c r="I469" s="43">
        <f t="shared" ref="I469:I474" si="63">H469/G469*100</f>
        <v>96.551724137931032</v>
      </c>
      <c r="J469" s="68" t="s">
        <v>1748</v>
      </c>
      <c r="K469" s="38"/>
      <c r="L469" s="38"/>
    </row>
    <row r="470" spans="1:12" s="1" customFormat="1" ht="28.5" customHeight="1">
      <c r="A470" s="44"/>
      <c r="B470" s="45" t="s">
        <v>38</v>
      </c>
      <c r="C470" s="44">
        <v>900</v>
      </c>
      <c r="D470" s="44">
        <v>90015</v>
      </c>
      <c r="E470" s="44" t="s">
        <v>212</v>
      </c>
      <c r="F470" s="46">
        <v>30000</v>
      </c>
      <c r="G470" s="46">
        <v>58000</v>
      </c>
      <c r="H470" s="46">
        <v>56000</v>
      </c>
      <c r="I470" s="46">
        <f t="shared" si="63"/>
        <v>96.551724137931032</v>
      </c>
      <c r="J470" s="69"/>
      <c r="K470" s="38"/>
      <c r="L470" s="38"/>
    </row>
    <row r="471" spans="1:12" s="1" customFormat="1" ht="28.5" customHeight="1">
      <c r="A471" s="41" t="s">
        <v>571</v>
      </c>
      <c r="B471" s="42" t="s">
        <v>572</v>
      </c>
      <c r="C471" s="41"/>
      <c r="D471" s="41"/>
      <c r="E471" s="41"/>
      <c r="F471" s="43">
        <f>F472</f>
        <v>80000</v>
      </c>
      <c r="G471" s="43">
        <f t="shared" ref="G471" si="64">G472</f>
        <v>72920</v>
      </c>
      <c r="H471" s="43">
        <f t="shared" ref="H471" si="65">H472</f>
        <v>68100</v>
      </c>
      <c r="I471" s="43">
        <f t="shared" si="63"/>
        <v>93.390016456390569</v>
      </c>
      <c r="J471" s="68" t="s">
        <v>1749</v>
      </c>
      <c r="K471" s="38"/>
      <c r="L471" s="38"/>
    </row>
    <row r="472" spans="1:12" s="1" customFormat="1" ht="28.5" customHeight="1">
      <c r="A472" s="44"/>
      <c r="B472" s="45" t="s">
        <v>38</v>
      </c>
      <c r="C472" s="44">
        <v>600</v>
      </c>
      <c r="D472" s="44">
        <v>60015</v>
      </c>
      <c r="E472" s="44" t="s">
        <v>212</v>
      </c>
      <c r="F472" s="46">
        <v>80000</v>
      </c>
      <c r="G472" s="46">
        <v>72920</v>
      </c>
      <c r="H472" s="46">
        <v>68100</v>
      </c>
      <c r="I472" s="46">
        <f t="shared" si="63"/>
        <v>93.390016456390569</v>
      </c>
      <c r="J472" s="69"/>
      <c r="K472" s="38"/>
      <c r="L472" s="38"/>
    </row>
    <row r="473" spans="1:12" s="1" customFormat="1" ht="27.75" customHeight="1">
      <c r="A473" s="41" t="s">
        <v>573</v>
      </c>
      <c r="B473" s="42" t="s">
        <v>574</v>
      </c>
      <c r="C473" s="41"/>
      <c r="D473" s="41"/>
      <c r="E473" s="41"/>
      <c r="F473" s="43">
        <f>F474</f>
        <v>100000</v>
      </c>
      <c r="G473" s="43">
        <f t="shared" ref="G473" si="66">G474</f>
        <v>120000</v>
      </c>
      <c r="H473" s="43">
        <f t="shared" ref="H473" si="67">H474</f>
        <v>120000</v>
      </c>
      <c r="I473" s="43">
        <f t="shared" si="63"/>
        <v>100</v>
      </c>
      <c r="J473" s="68" t="s">
        <v>2117</v>
      </c>
      <c r="K473" s="38"/>
      <c r="L473" s="38"/>
    </row>
    <row r="474" spans="1:12" s="1" customFormat="1" ht="28.5" customHeight="1">
      <c r="A474" s="44"/>
      <c r="B474" s="45" t="s">
        <v>38</v>
      </c>
      <c r="C474" s="44">
        <v>900</v>
      </c>
      <c r="D474" s="44">
        <v>90015</v>
      </c>
      <c r="E474" s="44" t="s">
        <v>212</v>
      </c>
      <c r="F474" s="46">
        <v>100000</v>
      </c>
      <c r="G474" s="46">
        <v>120000</v>
      </c>
      <c r="H474" s="46">
        <v>120000</v>
      </c>
      <c r="I474" s="46">
        <f t="shared" si="63"/>
        <v>100</v>
      </c>
      <c r="J474" s="91"/>
      <c r="K474" s="38"/>
      <c r="L474" s="38"/>
    </row>
    <row r="475" spans="1:12" s="1" customFormat="1" ht="27.75" customHeight="1">
      <c r="A475" s="41" t="s">
        <v>575</v>
      </c>
      <c r="B475" s="42" t="s">
        <v>576</v>
      </c>
      <c r="C475" s="41"/>
      <c r="D475" s="41"/>
      <c r="E475" s="41"/>
      <c r="F475" s="43">
        <f>F476</f>
        <v>15000</v>
      </c>
      <c r="G475" s="43">
        <f t="shared" ref="G475" si="68">G476</f>
        <v>15000</v>
      </c>
      <c r="H475" s="43">
        <f t="shared" ref="H475" si="69">H476</f>
        <v>13900</v>
      </c>
      <c r="I475" s="43">
        <f t="shared" ref="I475:I485" si="70">H475/G475*100</f>
        <v>92.666666666666657</v>
      </c>
      <c r="J475" s="68" t="s">
        <v>1750</v>
      </c>
      <c r="K475" s="38"/>
      <c r="L475" s="38"/>
    </row>
    <row r="476" spans="1:12" s="1" customFormat="1" ht="28.5" customHeight="1">
      <c r="A476" s="44"/>
      <c r="B476" s="45" t="s">
        <v>38</v>
      </c>
      <c r="C476" s="44">
        <v>900</v>
      </c>
      <c r="D476" s="44">
        <v>90015</v>
      </c>
      <c r="E476" s="44" t="s">
        <v>212</v>
      </c>
      <c r="F476" s="46">
        <v>15000</v>
      </c>
      <c r="G476" s="46">
        <v>15000</v>
      </c>
      <c r="H476" s="46">
        <v>13900</v>
      </c>
      <c r="I476" s="46">
        <f t="shared" si="70"/>
        <v>92.666666666666657</v>
      </c>
      <c r="J476" s="69"/>
      <c r="K476" s="38"/>
      <c r="L476" s="38"/>
    </row>
    <row r="477" spans="1:12" s="1" customFormat="1" ht="81.75" customHeight="1">
      <c r="A477" s="35" t="s">
        <v>577</v>
      </c>
      <c r="B477" s="29" t="s">
        <v>578</v>
      </c>
      <c r="C477" s="35">
        <v>600</v>
      </c>
      <c r="D477" s="35">
        <v>60016</v>
      </c>
      <c r="E477" s="35" t="s">
        <v>212</v>
      </c>
      <c r="F477" s="40"/>
      <c r="G477" s="40">
        <v>310480</v>
      </c>
      <c r="H477" s="40">
        <v>310476.42</v>
      </c>
      <c r="I477" s="40">
        <f t="shared" si="70"/>
        <v>99.998846946663221</v>
      </c>
      <c r="J477" s="2" t="s">
        <v>1751</v>
      </c>
      <c r="K477" s="38"/>
      <c r="L477" s="38"/>
    </row>
    <row r="478" spans="1:12" s="1" customFormat="1" ht="37.5" customHeight="1">
      <c r="A478" s="41" t="s">
        <v>579</v>
      </c>
      <c r="B478" s="42" t="s">
        <v>580</v>
      </c>
      <c r="C478" s="41"/>
      <c r="D478" s="41"/>
      <c r="E478" s="41"/>
      <c r="F478" s="43">
        <f>F479+F480</f>
        <v>385000</v>
      </c>
      <c r="G478" s="43">
        <f>G479+G480</f>
        <v>1774902</v>
      </c>
      <c r="H478" s="43">
        <f>H479+H480</f>
        <v>1763354.63</v>
      </c>
      <c r="I478" s="43">
        <f t="shared" si="70"/>
        <v>99.349408023654263</v>
      </c>
      <c r="J478" s="68" t="s">
        <v>2118</v>
      </c>
      <c r="K478" s="38"/>
      <c r="L478" s="38"/>
    </row>
    <row r="479" spans="1:12" s="1" customFormat="1" ht="28.5" customHeight="1">
      <c r="A479" s="47"/>
      <c r="B479" s="48"/>
      <c r="C479" s="47">
        <v>900</v>
      </c>
      <c r="D479" s="47">
        <v>90017</v>
      </c>
      <c r="E479" s="47" t="s">
        <v>212</v>
      </c>
      <c r="F479" s="49">
        <v>385000</v>
      </c>
      <c r="G479" s="49">
        <v>1304025</v>
      </c>
      <c r="H479" s="49">
        <v>1292477.74</v>
      </c>
      <c r="I479" s="49">
        <f t="shared" si="70"/>
        <v>99.114490903165205</v>
      </c>
      <c r="J479" s="94"/>
      <c r="K479" s="38"/>
      <c r="L479" s="38"/>
    </row>
    <row r="480" spans="1:12" s="1" customFormat="1" ht="28.5" customHeight="1">
      <c r="A480" s="47"/>
      <c r="B480" s="48"/>
      <c r="C480" s="47">
        <v>900</v>
      </c>
      <c r="D480" s="47">
        <v>90095</v>
      </c>
      <c r="E480" s="47" t="s">
        <v>212</v>
      </c>
      <c r="F480" s="49"/>
      <c r="G480" s="49">
        <v>470877</v>
      </c>
      <c r="H480" s="49">
        <v>470876.89</v>
      </c>
      <c r="I480" s="49">
        <f t="shared" si="70"/>
        <v>99.99997663933469</v>
      </c>
      <c r="J480" s="91"/>
      <c r="K480" s="38"/>
      <c r="L480" s="38"/>
    </row>
    <row r="481" spans="1:12" s="1" customFormat="1" ht="42.75" customHeight="1">
      <c r="A481" s="41" t="s">
        <v>581</v>
      </c>
      <c r="B481" s="42" t="s">
        <v>582</v>
      </c>
      <c r="C481" s="41"/>
      <c r="D481" s="41"/>
      <c r="E481" s="41"/>
      <c r="F481" s="43"/>
      <c r="G481" s="43">
        <f>G482+G483+G484</f>
        <v>1400858</v>
      </c>
      <c r="H481" s="43">
        <f>H482+H483+H484</f>
        <v>1400856.42</v>
      </c>
      <c r="I481" s="43">
        <f t="shared" si="70"/>
        <v>99.999887211980081</v>
      </c>
      <c r="J481" s="68" t="s">
        <v>1752</v>
      </c>
      <c r="K481" s="38"/>
      <c r="L481" s="38"/>
    </row>
    <row r="482" spans="1:12" s="1" customFormat="1" ht="28.5" customHeight="1">
      <c r="A482" s="47"/>
      <c r="B482" s="48"/>
      <c r="C482" s="47">
        <v>600</v>
      </c>
      <c r="D482" s="47">
        <v>60004</v>
      </c>
      <c r="E482" s="47" t="s">
        <v>258</v>
      </c>
      <c r="F482" s="49"/>
      <c r="G482" s="49">
        <v>648534</v>
      </c>
      <c r="H482" s="49">
        <v>648533.35</v>
      </c>
      <c r="I482" s="49">
        <f t="shared" si="70"/>
        <v>99.999899773951711</v>
      </c>
      <c r="J482" s="94"/>
      <c r="K482" s="38"/>
      <c r="L482" s="38"/>
    </row>
    <row r="483" spans="1:12" s="1" customFormat="1" ht="28.5" customHeight="1">
      <c r="A483" s="47"/>
      <c r="B483" s="48"/>
      <c r="C483" s="47">
        <v>600</v>
      </c>
      <c r="D483" s="47">
        <v>60022</v>
      </c>
      <c r="E483" s="47" t="s">
        <v>258</v>
      </c>
      <c r="F483" s="49"/>
      <c r="G483" s="49">
        <v>78966</v>
      </c>
      <c r="H483" s="49">
        <v>78966</v>
      </c>
      <c r="I483" s="49">
        <f t="shared" si="70"/>
        <v>100</v>
      </c>
      <c r="J483" s="94"/>
      <c r="K483" s="38"/>
      <c r="L483" s="38"/>
    </row>
    <row r="484" spans="1:12" s="1" customFormat="1" ht="41.25" customHeight="1">
      <c r="A484" s="44"/>
      <c r="B484" s="45"/>
      <c r="C484" s="44">
        <v>600</v>
      </c>
      <c r="D484" s="44">
        <v>60095</v>
      </c>
      <c r="E484" s="44" t="s">
        <v>258</v>
      </c>
      <c r="F484" s="46"/>
      <c r="G484" s="46">
        <v>673358</v>
      </c>
      <c r="H484" s="46">
        <v>673357.07</v>
      </c>
      <c r="I484" s="46">
        <f t="shared" si="70"/>
        <v>99.999861886247714</v>
      </c>
      <c r="J484" s="91"/>
      <c r="K484" s="38"/>
      <c r="L484" s="38"/>
    </row>
    <row r="485" spans="1:12" s="1" customFormat="1" ht="27.75" customHeight="1">
      <c r="A485" s="35"/>
      <c r="B485" s="39" t="s">
        <v>57</v>
      </c>
      <c r="C485" s="35"/>
      <c r="D485" s="35"/>
      <c r="E485" s="35"/>
      <c r="F485" s="37">
        <f>F486</f>
        <v>300001</v>
      </c>
      <c r="G485" s="37">
        <f t="shared" ref="G485:H485" si="71">G486</f>
        <v>530001</v>
      </c>
      <c r="H485" s="37">
        <f t="shared" si="71"/>
        <v>148645.5</v>
      </c>
      <c r="I485" s="37">
        <f t="shared" si="70"/>
        <v>28.046267837230499</v>
      </c>
      <c r="J485" s="3"/>
      <c r="K485" s="38"/>
      <c r="L485" s="38"/>
    </row>
    <row r="486" spans="1:12" s="1" customFormat="1" ht="75" customHeight="1">
      <c r="A486" s="41" t="s">
        <v>583</v>
      </c>
      <c r="B486" s="42" t="s">
        <v>584</v>
      </c>
      <c r="C486" s="41"/>
      <c r="D486" s="41"/>
      <c r="E486" s="41"/>
      <c r="F486" s="43">
        <f>F487+F488+F489</f>
        <v>300001</v>
      </c>
      <c r="G486" s="43">
        <f>G487+G488+G489</f>
        <v>530001</v>
      </c>
      <c r="H486" s="43">
        <f>H487+H488+H489</f>
        <v>148645.5</v>
      </c>
      <c r="I486" s="43">
        <f t="shared" ref="I486:I491" si="72">H486/G486*100</f>
        <v>28.046267837230499</v>
      </c>
      <c r="J486" s="68" t="s">
        <v>2449</v>
      </c>
      <c r="K486" s="38"/>
      <c r="L486" s="38"/>
    </row>
    <row r="487" spans="1:12" s="1" customFormat="1" ht="28.5" customHeight="1">
      <c r="A487" s="47"/>
      <c r="B487" s="48"/>
      <c r="C487" s="47">
        <v>600</v>
      </c>
      <c r="D487" s="47">
        <v>60016</v>
      </c>
      <c r="E487" s="47" t="s">
        <v>146</v>
      </c>
      <c r="F487" s="49"/>
      <c r="G487" s="49">
        <v>160000</v>
      </c>
      <c r="H487" s="49">
        <v>78658.5</v>
      </c>
      <c r="I487" s="49">
        <f t="shared" si="72"/>
        <v>49.161562500000002</v>
      </c>
      <c r="J487" s="94"/>
      <c r="K487" s="38"/>
      <c r="L487" s="38"/>
    </row>
    <row r="488" spans="1:12" s="1" customFormat="1" ht="28.5" customHeight="1">
      <c r="A488" s="47"/>
      <c r="B488" s="48" t="s">
        <v>110</v>
      </c>
      <c r="C488" s="47">
        <v>600</v>
      </c>
      <c r="D488" s="47">
        <v>60016</v>
      </c>
      <c r="E488" s="47" t="s">
        <v>146</v>
      </c>
      <c r="F488" s="49">
        <v>178049</v>
      </c>
      <c r="G488" s="49">
        <v>248049</v>
      </c>
      <c r="H488" s="49">
        <v>69987</v>
      </c>
      <c r="I488" s="49">
        <f t="shared" si="72"/>
        <v>28.21498978024503</v>
      </c>
      <c r="J488" s="94"/>
      <c r="K488" s="38"/>
      <c r="L488" s="38"/>
    </row>
    <row r="489" spans="1:12" s="1" customFormat="1" ht="28.5" customHeight="1">
      <c r="A489" s="44"/>
      <c r="B489" s="45" t="s">
        <v>250</v>
      </c>
      <c r="C489" s="44">
        <v>600</v>
      </c>
      <c r="D489" s="44">
        <v>60016</v>
      </c>
      <c r="E489" s="44" t="s">
        <v>146</v>
      </c>
      <c r="F489" s="46">
        <v>121952</v>
      </c>
      <c r="G489" s="46">
        <v>121952</v>
      </c>
      <c r="H489" s="46"/>
      <c r="I489" s="46"/>
      <c r="J489" s="91"/>
      <c r="K489" s="38"/>
      <c r="L489" s="38"/>
    </row>
    <row r="490" spans="1:12" s="1" customFormat="1" ht="204">
      <c r="A490" s="44"/>
      <c r="B490" s="51"/>
      <c r="C490" s="44"/>
      <c r="D490" s="44"/>
      <c r="E490" s="44"/>
      <c r="F490" s="46"/>
      <c r="G490" s="46"/>
      <c r="H490" s="46"/>
      <c r="I490" s="46"/>
      <c r="J490" s="57" t="s">
        <v>2142</v>
      </c>
      <c r="K490" s="38"/>
      <c r="L490" s="38"/>
    </row>
    <row r="491" spans="1:12" s="1" customFormat="1" ht="27.75" customHeight="1">
      <c r="A491" s="35"/>
      <c r="B491" s="39" t="s">
        <v>58</v>
      </c>
      <c r="C491" s="35"/>
      <c r="D491" s="35"/>
      <c r="E491" s="35"/>
      <c r="F491" s="37">
        <f>F492</f>
        <v>3513523</v>
      </c>
      <c r="G491" s="37">
        <f t="shared" ref="G491:H491" si="73">G492</f>
        <v>2663767</v>
      </c>
      <c r="H491" s="37">
        <f t="shared" si="73"/>
        <v>2652952.9</v>
      </c>
      <c r="I491" s="37">
        <f t="shared" si="72"/>
        <v>99.594029808162645</v>
      </c>
      <c r="J491" s="3"/>
      <c r="K491" s="38"/>
      <c r="L491" s="38"/>
    </row>
    <row r="492" spans="1:12" s="1" customFormat="1" ht="263.25" customHeight="1">
      <c r="A492" s="35" t="s">
        <v>585</v>
      </c>
      <c r="B492" s="29" t="s">
        <v>586</v>
      </c>
      <c r="C492" s="35">
        <v>600</v>
      </c>
      <c r="D492" s="35">
        <v>60095</v>
      </c>
      <c r="E492" s="35" t="s">
        <v>244</v>
      </c>
      <c r="F492" s="40">
        <v>3513523</v>
      </c>
      <c r="G492" s="40">
        <v>2663767</v>
      </c>
      <c r="H492" s="40">
        <v>2652952.9</v>
      </c>
      <c r="I492" s="40">
        <f t="shared" ref="I492:I498" si="74">H492/G492*100</f>
        <v>99.594029808162645</v>
      </c>
      <c r="J492" s="2" t="s">
        <v>2372</v>
      </c>
      <c r="K492" s="38"/>
      <c r="L492" s="38"/>
    </row>
    <row r="493" spans="1:12" s="1" customFormat="1" ht="408.75" customHeight="1">
      <c r="A493" s="47"/>
      <c r="B493" s="53"/>
      <c r="C493" s="47"/>
      <c r="D493" s="47"/>
      <c r="E493" s="47"/>
      <c r="F493" s="49"/>
      <c r="G493" s="49"/>
      <c r="H493" s="49"/>
      <c r="I493" s="49"/>
      <c r="J493" s="54" t="s">
        <v>2373</v>
      </c>
      <c r="K493" s="38"/>
      <c r="L493" s="38"/>
    </row>
    <row r="494" spans="1:12" s="1" customFormat="1" ht="120" customHeight="1">
      <c r="A494" s="44"/>
      <c r="B494" s="51"/>
      <c r="C494" s="44"/>
      <c r="D494" s="44"/>
      <c r="E494" s="44"/>
      <c r="F494" s="46"/>
      <c r="G494" s="46"/>
      <c r="H494" s="46"/>
      <c r="I494" s="46"/>
      <c r="J494" s="57" t="s">
        <v>2374</v>
      </c>
      <c r="K494" s="38"/>
      <c r="L494" s="38"/>
    </row>
    <row r="495" spans="1:12" s="1" customFormat="1" ht="170.25" customHeight="1">
      <c r="A495" s="41"/>
      <c r="B495" s="42"/>
      <c r="C495" s="41"/>
      <c r="D495" s="41"/>
      <c r="E495" s="41"/>
      <c r="F495" s="43"/>
      <c r="G495" s="43"/>
      <c r="H495" s="43"/>
      <c r="I495" s="43"/>
      <c r="J495" s="59" t="s">
        <v>2122</v>
      </c>
      <c r="K495" s="38"/>
      <c r="L495" s="38"/>
    </row>
    <row r="496" spans="1:12" s="1" customFormat="1" ht="371.25" customHeight="1">
      <c r="A496" s="44"/>
      <c r="B496" s="51"/>
      <c r="C496" s="44"/>
      <c r="D496" s="44"/>
      <c r="E496" s="44"/>
      <c r="F496" s="46"/>
      <c r="G496" s="46"/>
      <c r="H496" s="46"/>
      <c r="I496" s="46"/>
      <c r="J496" s="57" t="s">
        <v>2375</v>
      </c>
      <c r="K496" s="38"/>
      <c r="L496" s="38"/>
    </row>
    <row r="497" spans="1:12" s="1" customFormat="1" ht="282.75" customHeight="1">
      <c r="A497" s="44"/>
      <c r="B497" s="51"/>
      <c r="C497" s="44"/>
      <c r="D497" s="44"/>
      <c r="E497" s="44"/>
      <c r="F497" s="46"/>
      <c r="G497" s="46"/>
      <c r="H497" s="46"/>
      <c r="I497" s="46"/>
      <c r="J497" s="57" t="s">
        <v>2376</v>
      </c>
      <c r="K497" s="38"/>
      <c r="L497" s="38"/>
    </row>
    <row r="498" spans="1:12" s="1" customFormat="1" ht="28.5" customHeight="1">
      <c r="A498" s="35"/>
      <c r="B498" s="39" t="s">
        <v>59</v>
      </c>
      <c r="C498" s="35"/>
      <c r="D498" s="35"/>
      <c r="E498" s="35"/>
      <c r="F498" s="37">
        <f>F499+F512</f>
        <v>1938000</v>
      </c>
      <c r="G498" s="37">
        <f t="shared" ref="G498:H498" si="75">G499+G512</f>
        <v>2364852</v>
      </c>
      <c r="H498" s="37">
        <f t="shared" si="75"/>
        <v>2071260.11</v>
      </c>
      <c r="I498" s="37">
        <f t="shared" si="74"/>
        <v>87.585189686289041</v>
      </c>
      <c r="J498" s="3"/>
      <c r="K498" s="38"/>
      <c r="L498" s="38"/>
    </row>
    <row r="499" spans="1:12" s="1" customFormat="1" ht="28.5" customHeight="1">
      <c r="A499" s="35"/>
      <c r="B499" s="39" t="s">
        <v>60</v>
      </c>
      <c r="C499" s="35"/>
      <c r="D499" s="35"/>
      <c r="E499" s="35"/>
      <c r="F499" s="37">
        <f>SUM(F500:F504,F507:F511)</f>
        <v>1178000</v>
      </c>
      <c r="G499" s="37">
        <f>SUM(G500:G504,G507:G511)</f>
        <v>1469262</v>
      </c>
      <c r="H499" s="37">
        <f>SUM(H500:H504,H507:H511)</f>
        <v>1311906.0900000001</v>
      </c>
      <c r="I499" s="37">
        <f t="shared" ref="I499:I503" si="76">H499/G499*100</f>
        <v>89.290139539442265</v>
      </c>
      <c r="J499" s="3"/>
      <c r="K499" s="38"/>
      <c r="L499" s="38"/>
    </row>
    <row r="500" spans="1:12" s="1" customFormat="1" ht="78.75" customHeight="1">
      <c r="A500" s="35" t="s">
        <v>587</v>
      </c>
      <c r="B500" s="29" t="s">
        <v>588</v>
      </c>
      <c r="C500" s="35">
        <v>710</v>
      </c>
      <c r="D500" s="35">
        <v>71035</v>
      </c>
      <c r="E500" s="35" t="s">
        <v>589</v>
      </c>
      <c r="F500" s="40">
        <v>400000</v>
      </c>
      <c r="G500" s="40">
        <v>199660</v>
      </c>
      <c r="H500" s="40">
        <v>160455.25</v>
      </c>
      <c r="I500" s="40">
        <f t="shared" si="76"/>
        <v>80.364244215165783</v>
      </c>
      <c r="J500" s="2" t="s">
        <v>1753</v>
      </c>
      <c r="K500" s="38"/>
      <c r="L500" s="38"/>
    </row>
    <row r="501" spans="1:12" s="1" customFormat="1" ht="38.25">
      <c r="A501" s="35" t="s">
        <v>590</v>
      </c>
      <c r="B501" s="29" t="s">
        <v>591</v>
      </c>
      <c r="C501" s="35">
        <v>710</v>
      </c>
      <c r="D501" s="35">
        <v>71035</v>
      </c>
      <c r="E501" s="35" t="s">
        <v>589</v>
      </c>
      <c r="F501" s="40">
        <v>170000</v>
      </c>
      <c r="G501" s="40">
        <v>20822</v>
      </c>
      <c r="H501" s="40">
        <v>16813.16</v>
      </c>
      <c r="I501" s="40">
        <f t="shared" si="76"/>
        <v>80.747094419364132</v>
      </c>
      <c r="J501" s="2" t="s">
        <v>1754</v>
      </c>
      <c r="K501" s="38"/>
      <c r="L501" s="38"/>
    </row>
    <row r="502" spans="1:12" s="1" customFormat="1" ht="53.25" customHeight="1">
      <c r="A502" s="35" t="s">
        <v>592</v>
      </c>
      <c r="B502" s="29" t="s">
        <v>593</v>
      </c>
      <c r="C502" s="35">
        <v>710</v>
      </c>
      <c r="D502" s="35">
        <v>71035</v>
      </c>
      <c r="E502" s="35" t="s">
        <v>589</v>
      </c>
      <c r="F502" s="40">
        <v>91600</v>
      </c>
      <c r="G502" s="40">
        <v>74470</v>
      </c>
      <c r="H502" s="40">
        <v>74470</v>
      </c>
      <c r="I502" s="40">
        <f t="shared" si="76"/>
        <v>100</v>
      </c>
      <c r="J502" s="2" t="s">
        <v>1755</v>
      </c>
      <c r="K502" s="38"/>
      <c r="L502" s="38"/>
    </row>
    <row r="503" spans="1:12" s="1" customFormat="1" ht="51.75" customHeight="1">
      <c r="A503" s="35" t="s">
        <v>594</v>
      </c>
      <c r="B503" s="29" t="s">
        <v>595</v>
      </c>
      <c r="C503" s="35">
        <v>710</v>
      </c>
      <c r="D503" s="35">
        <v>71035</v>
      </c>
      <c r="E503" s="35" t="s">
        <v>589</v>
      </c>
      <c r="F503" s="40">
        <v>100000</v>
      </c>
      <c r="G503" s="40">
        <v>238082</v>
      </c>
      <c r="H503" s="40">
        <v>236568.21</v>
      </c>
      <c r="I503" s="40">
        <f t="shared" si="76"/>
        <v>99.364172848010341</v>
      </c>
      <c r="J503" s="2" t="s">
        <v>2377</v>
      </c>
      <c r="K503" s="38"/>
      <c r="L503" s="38"/>
    </row>
    <row r="504" spans="1:12" s="1" customFormat="1" ht="30.75" customHeight="1">
      <c r="A504" s="41" t="s">
        <v>596</v>
      </c>
      <c r="B504" s="42" t="s">
        <v>597</v>
      </c>
      <c r="C504" s="41"/>
      <c r="D504" s="41"/>
      <c r="E504" s="41"/>
      <c r="F504" s="43">
        <f>F505+F506</f>
        <v>200000</v>
      </c>
      <c r="G504" s="43">
        <f>G505+G506</f>
        <v>832963</v>
      </c>
      <c r="H504" s="43">
        <f>H505+H506</f>
        <v>720335.04</v>
      </c>
      <c r="I504" s="43">
        <f t="shared" ref="I504:I506" si="77">H504/G504*100</f>
        <v>86.478635905796537</v>
      </c>
      <c r="J504" s="68" t="s">
        <v>2378</v>
      </c>
      <c r="K504" s="38"/>
      <c r="L504" s="38"/>
    </row>
    <row r="505" spans="1:12" s="1" customFormat="1" ht="30.75" customHeight="1">
      <c r="A505" s="47"/>
      <c r="B505" s="48" t="s">
        <v>110</v>
      </c>
      <c r="C505" s="47">
        <v>710</v>
      </c>
      <c r="D505" s="47">
        <v>71035</v>
      </c>
      <c r="E505" s="47" t="s">
        <v>589</v>
      </c>
      <c r="F505" s="49">
        <v>200000</v>
      </c>
      <c r="G505" s="49">
        <v>315000</v>
      </c>
      <c r="H505" s="49">
        <v>213508.27</v>
      </c>
      <c r="I505" s="49">
        <f t="shared" si="77"/>
        <v>67.78040317460318</v>
      </c>
      <c r="J505" s="94"/>
      <c r="K505" s="38"/>
      <c r="L505" s="38"/>
    </row>
    <row r="506" spans="1:12" s="1" customFormat="1" ht="30.75" customHeight="1">
      <c r="A506" s="47"/>
      <c r="B506" s="48" t="s">
        <v>25</v>
      </c>
      <c r="C506" s="47">
        <v>710</v>
      </c>
      <c r="D506" s="47">
        <v>71035</v>
      </c>
      <c r="E506" s="47" t="s">
        <v>589</v>
      </c>
      <c r="F506" s="49"/>
      <c r="G506" s="49">
        <v>517963</v>
      </c>
      <c r="H506" s="49">
        <v>506826.77</v>
      </c>
      <c r="I506" s="49">
        <f t="shared" si="77"/>
        <v>97.849995076868424</v>
      </c>
      <c r="J506" s="91"/>
      <c r="K506" s="38"/>
      <c r="L506" s="38"/>
    </row>
    <row r="507" spans="1:12" s="1" customFormat="1" ht="28.5" customHeight="1">
      <c r="A507" s="35" t="s">
        <v>598</v>
      </c>
      <c r="B507" s="29" t="s">
        <v>599</v>
      </c>
      <c r="C507" s="35">
        <v>710</v>
      </c>
      <c r="D507" s="35">
        <v>71035</v>
      </c>
      <c r="E507" s="35" t="s">
        <v>589</v>
      </c>
      <c r="F507" s="40">
        <v>40000</v>
      </c>
      <c r="G507" s="40"/>
      <c r="H507" s="40"/>
      <c r="I507" s="40"/>
      <c r="J507" s="2" t="s">
        <v>2379</v>
      </c>
      <c r="K507" s="38"/>
      <c r="L507" s="38"/>
    </row>
    <row r="508" spans="1:12" s="1" customFormat="1" ht="28.5" customHeight="1">
      <c r="A508" s="35" t="s">
        <v>600</v>
      </c>
      <c r="B508" s="29" t="s">
        <v>601</v>
      </c>
      <c r="C508" s="35">
        <v>710</v>
      </c>
      <c r="D508" s="35">
        <v>71035</v>
      </c>
      <c r="E508" s="35" t="s">
        <v>589</v>
      </c>
      <c r="F508" s="40">
        <v>6400</v>
      </c>
      <c r="G508" s="40">
        <v>6400</v>
      </c>
      <c r="H508" s="40">
        <v>6400</v>
      </c>
      <c r="I508" s="40">
        <f t="shared" ref="I508:I512" si="78">H508/G508*100</f>
        <v>100</v>
      </c>
      <c r="J508" s="2" t="s">
        <v>1756</v>
      </c>
      <c r="K508" s="38"/>
      <c r="L508" s="38"/>
    </row>
    <row r="509" spans="1:12" s="1" customFormat="1" ht="28.5" customHeight="1">
      <c r="A509" s="35" t="s">
        <v>602</v>
      </c>
      <c r="B509" s="29" t="s">
        <v>603</v>
      </c>
      <c r="C509" s="35">
        <v>710</v>
      </c>
      <c r="D509" s="35">
        <v>71035</v>
      </c>
      <c r="E509" s="35" t="s">
        <v>589</v>
      </c>
      <c r="F509" s="40">
        <v>70000</v>
      </c>
      <c r="G509" s="40"/>
      <c r="H509" s="40"/>
      <c r="I509" s="40"/>
      <c r="J509" s="2" t="s">
        <v>1757</v>
      </c>
      <c r="K509" s="38"/>
      <c r="L509" s="38"/>
    </row>
    <row r="510" spans="1:12" s="1" customFormat="1" ht="28.5" customHeight="1">
      <c r="A510" s="35" t="s">
        <v>604</v>
      </c>
      <c r="B510" s="29" t="s">
        <v>605</v>
      </c>
      <c r="C510" s="35">
        <v>710</v>
      </c>
      <c r="D510" s="35">
        <v>71035</v>
      </c>
      <c r="E510" s="35" t="s">
        <v>589</v>
      </c>
      <c r="F510" s="40">
        <v>100000</v>
      </c>
      <c r="G510" s="40"/>
      <c r="H510" s="40"/>
      <c r="I510" s="40"/>
      <c r="J510" s="2" t="s">
        <v>1758</v>
      </c>
      <c r="K510" s="38"/>
      <c r="L510" s="38"/>
    </row>
    <row r="511" spans="1:12" s="1" customFormat="1" ht="38.25">
      <c r="A511" s="35" t="s">
        <v>606</v>
      </c>
      <c r="B511" s="29" t="s">
        <v>607</v>
      </c>
      <c r="C511" s="35">
        <v>710</v>
      </c>
      <c r="D511" s="35">
        <v>71035</v>
      </c>
      <c r="E511" s="35" t="s">
        <v>589</v>
      </c>
      <c r="F511" s="40"/>
      <c r="G511" s="40">
        <v>96865</v>
      </c>
      <c r="H511" s="40">
        <v>96864.43</v>
      </c>
      <c r="I511" s="40">
        <f t="shared" si="78"/>
        <v>99.999411552160211</v>
      </c>
      <c r="J511" s="2" t="s">
        <v>2380</v>
      </c>
      <c r="K511" s="38"/>
      <c r="L511" s="38"/>
    </row>
    <row r="512" spans="1:12" s="1" customFormat="1" ht="28.5" customHeight="1">
      <c r="A512" s="35"/>
      <c r="B512" s="39" t="s">
        <v>61</v>
      </c>
      <c r="C512" s="35"/>
      <c r="D512" s="35"/>
      <c r="E512" s="35"/>
      <c r="F512" s="37">
        <f>F513+F515+F517+F519+F521+F523+F525+F527+F528+F530</f>
        <v>760000</v>
      </c>
      <c r="G512" s="37">
        <f>G513+G515+G517+G519+G521+G523+G525+G527+G528+G530</f>
        <v>895590</v>
      </c>
      <c r="H512" s="37">
        <f>H513+H515+H517+H519+H521+H523+H525+H527+H528+H530</f>
        <v>759354.02</v>
      </c>
      <c r="I512" s="37">
        <f t="shared" si="78"/>
        <v>84.788130729463262</v>
      </c>
      <c r="J512" s="3"/>
      <c r="K512" s="38"/>
      <c r="L512" s="38"/>
    </row>
    <row r="513" spans="1:12" s="1" customFormat="1" ht="37.5" customHeight="1">
      <c r="A513" s="41" t="s">
        <v>608</v>
      </c>
      <c r="B513" s="42" t="s">
        <v>609</v>
      </c>
      <c r="C513" s="41"/>
      <c r="D513" s="41"/>
      <c r="E513" s="41"/>
      <c r="F513" s="43">
        <f>F514</f>
        <v>55000</v>
      </c>
      <c r="G513" s="43">
        <f t="shared" ref="G513" si="79">G514</f>
        <v>55000</v>
      </c>
      <c r="H513" s="43">
        <f t="shared" ref="H513" si="80">H514</f>
        <v>39800.339999999997</v>
      </c>
      <c r="I513" s="43">
        <f t="shared" ref="I513:I524" si="81">H513/G513*100</f>
        <v>72.364254545454543</v>
      </c>
      <c r="J513" s="68" t="s">
        <v>2381</v>
      </c>
      <c r="K513" s="38"/>
      <c r="L513" s="38"/>
    </row>
    <row r="514" spans="1:12" s="1" customFormat="1" ht="28.5" customHeight="1">
      <c r="A514" s="44"/>
      <c r="B514" s="45" t="s">
        <v>36</v>
      </c>
      <c r="C514" s="44">
        <v>900</v>
      </c>
      <c r="D514" s="44">
        <v>90095</v>
      </c>
      <c r="E514" s="44" t="s">
        <v>212</v>
      </c>
      <c r="F514" s="46">
        <v>55000</v>
      </c>
      <c r="G514" s="46">
        <v>55000</v>
      </c>
      <c r="H514" s="46">
        <v>39800.339999999997</v>
      </c>
      <c r="I514" s="46">
        <f t="shared" si="81"/>
        <v>72.364254545454543</v>
      </c>
      <c r="J514" s="91"/>
      <c r="K514" s="38"/>
      <c r="L514" s="38"/>
    </row>
    <row r="515" spans="1:12" s="1" customFormat="1" ht="39" customHeight="1">
      <c r="A515" s="41" t="s">
        <v>610</v>
      </c>
      <c r="B515" s="42" t="s">
        <v>611</v>
      </c>
      <c r="C515" s="41"/>
      <c r="D515" s="41"/>
      <c r="E515" s="41"/>
      <c r="F515" s="43">
        <f>F516</f>
        <v>45000</v>
      </c>
      <c r="G515" s="43">
        <f t="shared" ref="G515" si="82">G516</f>
        <v>45000</v>
      </c>
      <c r="H515" s="43">
        <f t="shared" ref="H515" si="83">H516</f>
        <v>43280.01</v>
      </c>
      <c r="I515" s="43">
        <f t="shared" si="81"/>
        <v>96.177800000000005</v>
      </c>
      <c r="J515" s="68" t="s">
        <v>1759</v>
      </c>
      <c r="K515" s="38"/>
      <c r="L515" s="38"/>
    </row>
    <row r="516" spans="1:12" s="1" customFormat="1" ht="28.5" customHeight="1">
      <c r="A516" s="44"/>
      <c r="B516" s="45" t="s">
        <v>36</v>
      </c>
      <c r="C516" s="44">
        <v>900</v>
      </c>
      <c r="D516" s="44">
        <v>90095</v>
      </c>
      <c r="E516" s="44" t="s">
        <v>212</v>
      </c>
      <c r="F516" s="46">
        <v>45000</v>
      </c>
      <c r="G516" s="46">
        <v>45000</v>
      </c>
      <c r="H516" s="46">
        <v>43280.01</v>
      </c>
      <c r="I516" s="46">
        <f t="shared" si="81"/>
        <v>96.177800000000005</v>
      </c>
      <c r="J516" s="91"/>
      <c r="K516" s="38"/>
      <c r="L516" s="38"/>
    </row>
    <row r="517" spans="1:12" s="1" customFormat="1" ht="28.5" customHeight="1">
      <c r="A517" s="41" t="s">
        <v>612</v>
      </c>
      <c r="B517" s="42" t="s">
        <v>613</v>
      </c>
      <c r="C517" s="41"/>
      <c r="D517" s="41"/>
      <c r="E517" s="41"/>
      <c r="F517" s="43">
        <f>F518</f>
        <v>105000</v>
      </c>
      <c r="G517" s="43">
        <f t="shared" ref="G517" si="84">G518</f>
        <v>105000</v>
      </c>
      <c r="H517" s="43">
        <f t="shared" ref="H517" si="85">H518</f>
        <v>105000</v>
      </c>
      <c r="I517" s="43">
        <f t="shared" ref="I517:I518" si="86">H517/G517*100</f>
        <v>100</v>
      </c>
      <c r="J517" s="68" t="s">
        <v>2382</v>
      </c>
      <c r="K517" s="38"/>
      <c r="L517" s="38"/>
    </row>
    <row r="518" spans="1:12" s="1" customFormat="1" ht="28.5" customHeight="1">
      <c r="A518" s="44"/>
      <c r="B518" s="45" t="s">
        <v>37</v>
      </c>
      <c r="C518" s="44">
        <v>921</v>
      </c>
      <c r="D518" s="44">
        <v>92195</v>
      </c>
      <c r="E518" s="44" t="s">
        <v>181</v>
      </c>
      <c r="F518" s="46">
        <v>105000</v>
      </c>
      <c r="G518" s="46">
        <v>105000</v>
      </c>
      <c r="H518" s="46">
        <v>105000</v>
      </c>
      <c r="I518" s="46">
        <f t="shared" si="86"/>
        <v>100</v>
      </c>
      <c r="J518" s="91"/>
      <c r="K518" s="38"/>
      <c r="L518" s="38"/>
    </row>
    <row r="519" spans="1:12" s="1" customFormat="1" ht="28.5" customHeight="1">
      <c r="A519" s="41" t="s">
        <v>614</v>
      </c>
      <c r="B519" s="42" t="s">
        <v>615</v>
      </c>
      <c r="C519" s="41"/>
      <c r="D519" s="41"/>
      <c r="E519" s="41"/>
      <c r="F519" s="43">
        <f>F520</f>
        <v>125000</v>
      </c>
      <c r="G519" s="43">
        <f t="shared" ref="G519" si="87">G520</f>
        <v>125000</v>
      </c>
      <c r="H519" s="43">
        <f t="shared" ref="H519" si="88">H520</f>
        <v>125000</v>
      </c>
      <c r="I519" s="43">
        <f t="shared" si="81"/>
        <v>100</v>
      </c>
      <c r="J519" s="68" t="s">
        <v>2383</v>
      </c>
      <c r="K519" s="38"/>
      <c r="L519" s="38"/>
    </row>
    <row r="520" spans="1:12" s="1" customFormat="1" ht="28.5" customHeight="1">
      <c r="A520" s="44"/>
      <c r="B520" s="45" t="s">
        <v>37</v>
      </c>
      <c r="C520" s="44">
        <v>921</v>
      </c>
      <c r="D520" s="44">
        <v>92195</v>
      </c>
      <c r="E520" s="44" t="s">
        <v>181</v>
      </c>
      <c r="F520" s="46">
        <v>125000</v>
      </c>
      <c r="G520" s="46">
        <v>125000</v>
      </c>
      <c r="H520" s="46">
        <v>125000</v>
      </c>
      <c r="I520" s="46">
        <f t="shared" si="81"/>
        <v>100</v>
      </c>
      <c r="J520" s="91"/>
      <c r="K520" s="38"/>
      <c r="L520" s="38"/>
    </row>
    <row r="521" spans="1:12" s="1" customFormat="1" ht="28.5" customHeight="1">
      <c r="A521" s="41" t="s">
        <v>616</v>
      </c>
      <c r="B521" s="42" t="s">
        <v>615</v>
      </c>
      <c r="C521" s="41"/>
      <c r="D521" s="41"/>
      <c r="E521" s="41"/>
      <c r="F521" s="43">
        <f>F522</f>
        <v>60000</v>
      </c>
      <c r="G521" s="43">
        <f t="shared" ref="G521" si="89">G522</f>
        <v>88000</v>
      </c>
      <c r="H521" s="43">
        <f t="shared" ref="H521" si="90">H522</f>
        <v>47267.67</v>
      </c>
      <c r="I521" s="43">
        <f t="shared" ref="I521:I522" si="91">H521/G521*100</f>
        <v>53.713261363636363</v>
      </c>
      <c r="J521" s="68" t="s">
        <v>1760</v>
      </c>
      <c r="K521" s="38"/>
      <c r="L521" s="38"/>
    </row>
    <row r="522" spans="1:12" s="1" customFormat="1" ht="28.5" customHeight="1">
      <c r="A522" s="44"/>
      <c r="B522" s="45" t="s">
        <v>37</v>
      </c>
      <c r="C522" s="44">
        <v>900</v>
      </c>
      <c r="D522" s="44">
        <v>90095</v>
      </c>
      <c r="E522" s="44" t="s">
        <v>212</v>
      </c>
      <c r="F522" s="46">
        <v>60000</v>
      </c>
      <c r="G522" s="46">
        <v>88000</v>
      </c>
      <c r="H522" s="46">
        <v>47267.67</v>
      </c>
      <c r="I522" s="46">
        <f t="shared" si="91"/>
        <v>53.713261363636363</v>
      </c>
      <c r="J522" s="69"/>
      <c r="K522" s="38"/>
      <c r="L522" s="38"/>
    </row>
    <row r="523" spans="1:12" s="1" customFormat="1" ht="28.5" customHeight="1">
      <c r="A523" s="41" t="s">
        <v>617</v>
      </c>
      <c r="B523" s="42" t="s">
        <v>613</v>
      </c>
      <c r="C523" s="41"/>
      <c r="D523" s="41"/>
      <c r="E523" s="41"/>
      <c r="F523" s="43">
        <f>F524</f>
        <v>60000</v>
      </c>
      <c r="G523" s="43">
        <f t="shared" ref="G523" si="92">G524</f>
        <v>88000</v>
      </c>
      <c r="H523" s="43">
        <f t="shared" ref="H523" si="93">H524</f>
        <v>43788</v>
      </c>
      <c r="I523" s="43">
        <f t="shared" si="81"/>
        <v>49.759090909090908</v>
      </c>
      <c r="J523" s="68" t="s">
        <v>1761</v>
      </c>
      <c r="K523" s="38"/>
      <c r="L523" s="38"/>
    </row>
    <row r="524" spans="1:12" s="1" customFormat="1" ht="28.5" customHeight="1">
      <c r="A524" s="44"/>
      <c r="B524" s="45" t="s">
        <v>37</v>
      </c>
      <c r="C524" s="44">
        <v>900</v>
      </c>
      <c r="D524" s="44">
        <v>90095</v>
      </c>
      <c r="E524" s="44" t="s">
        <v>212</v>
      </c>
      <c r="F524" s="46">
        <v>60000</v>
      </c>
      <c r="G524" s="46">
        <v>88000</v>
      </c>
      <c r="H524" s="46">
        <v>43788</v>
      </c>
      <c r="I524" s="46">
        <f t="shared" si="81"/>
        <v>49.759090909090908</v>
      </c>
      <c r="J524" s="69"/>
      <c r="K524" s="38"/>
      <c r="L524" s="38"/>
    </row>
    <row r="525" spans="1:12" s="1" customFormat="1" ht="28.5" customHeight="1">
      <c r="A525" s="41" t="s">
        <v>618</v>
      </c>
      <c r="B525" s="42" t="s">
        <v>619</v>
      </c>
      <c r="C525" s="41"/>
      <c r="D525" s="41"/>
      <c r="E525" s="41"/>
      <c r="F525" s="43">
        <f>F526</f>
        <v>60000</v>
      </c>
      <c r="G525" s="43">
        <f t="shared" ref="G525" si="94">G526</f>
        <v>88000</v>
      </c>
      <c r="H525" s="43">
        <f t="shared" ref="H525" si="95">H526</f>
        <v>53628</v>
      </c>
      <c r="I525" s="43">
        <f t="shared" ref="I525:I526" si="96">H525/G525*100</f>
        <v>60.940909090909088</v>
      </c>
      <c r="J525" s="68" t="s">
        <v>1762</v>
      </c>
      <c r="K525" s="38"/>
      <c r="L525" s="38"/>
    </row>
    <row r="526" spans="1:12" s="1" customFormat="1" ht="28.5" customHeight="1">
      <c r="A526" s="44"/>
      <c r="B526" s="45" t="s">
        <v>37</v>
      </c>
      <c r="C526" s="44">
        <v>900</v>
      </c>
      <c r="D526" s="44">
        <v>90095</v>
      </c>
      <c r="E526" s="44" t="s">
        <v>212</v>
      </c>
      <c r="F526" s="46">
        <v>60000</v>
      </c>
      <c r="G526" s="46">
        <v>88000</v>
      </c>
      <c r="H526" s="46">
        <v>53628</v>
      </c>
      <c r="I526" s="46">
        <f t="shared" si="96"/>
        <v>60.940909090909088</v>
      </c>
      <c r="J526" s="69"/>
      <c r="K526" s="38"/>
      <c r="L526" s="38"/>
    </row>
    <row r="527" spans="1:12" s="1" customFormat="1" ht="42.75" customHeight="1">
      <c r="A527" s="35" t="s">
        <v>620</v>
      </c>
      <c r="B527" s="29" t="s">
        <v>621</v>
      </c>
      <c r="C527" s="35">
        <v>750</v>
      </c>
      <c r="D527" s="35">
        <v>75075</v>
      </c>
      <c r="E527" s="35" t="s">
        <v>622</v>
      </c>
      <c r="F527" s="40"/>
      <c r="G527" s="40">
        <v>65190</v>
      </c>
      <c r="H527" s="40">
        <v>65190</v>
      </c>
      <c r="I527" s="40">
        <f>H527/G527*100</f>
        <v>100</v>
      </c>
      <c r="J527" s="2" t="s">
        <v>1763</v>
      </c>
      <c r="K527" s="38"/>
      <c r="L527" s="38"/>
    </row>
    <row r="528" spans="1:12" s="1" customFormat="1" ht="28.5" customHeight="1">
      <c r="A528" s="41" t="s">
        <v>623</v>
      </c>
      <c r="B528" s="42" t="s">
        <v>619</v>
      </c>
      <c r="C528" s="41"/>
      <c r="D528" s="41"/>
      <c r="E528" s="41"/>
      <c r="F528" s="43">
        <f>F529</f>
        <v>95000</v>
      </c>
      <c r="G528" s="43">
        <f t="shared" ref="G528" si="97">G529</f>
        <v>95000</v>
      </c>
      <c r="H528" s="43">
        <f t="shared" ref="H528" si="98">H529</f>
        <v>95000</v>
      </c>
      <c r="I528" s="43">
        <f t="shared" ref="I528:I532" si="99">H528/G528*100</f>
        <v>100</v>
      </c>
      <c r="J528" s="68" t="s">
        <v>2384</v>
      </c>
      <c r="K528" s="38"/>
      <c r="L528" s="38"/>
    </row>
    <row r="529" spans="1:12" s="1" customFormat="1" ht="28.5" customHeight="1">
      <c r="A529" s="44"/>
      <c r="B529" s="45" t="s">
        <v>37</v>
      </c>
      <c r="C529" s="44">
        <v>921</v>
      </c>
      <c r="D529" s="44">
        <v>92195</v>
      </c>
      <c r="E529" s="44" t="s">
        <v>181</v>
      </c>
      <c r="F529" s="46">
        <v>95000</v>
      </c>
      <c r="G529" s="46">
        <v>95000</v>
      </c>
      <c r="H529" s="46">
        <v>95000</v>
      </c>
      <c r="I529" s="46">
        <f t="shared" si="99"/>
        <v>100</v>
      </c>
      <c r="J529" s="91"/>
      <c r="K529" s="38"/>
      <c r="L529" s="38"/>
    </row>
    <row r="530" spans="1:12" s="1" customFormat="1" ht="28.5" customHeight="1">
      <c r="A530" s="41" t="s">
        <v>624</v>
      </c>
      <c r="B530" s="42" t="s">
        <v>625</v>
      </c>
      <c r="C530" s="41"/>
      <c r="D530" s="41"/>
      <c r="E530" s="41"/>
      <c r="F530" s="43">
        <f>F531</f>
        <v>155000</v>
      </c>
      <c r="G530" s="43">
        <f t="shared" ref="G530" si="100">G531</f>
        <v>141400</v>
      </c>
      <c r="H530" s="43">
        <f t="shared" ref="H530" si="101">H531</f>
        <v>141400</v>
      </c>
      <c r="I530" s="43">
        <f t="shared" si="99"/>
        <v>100</v>
      </c>
      <c r="J530" s="68" t="s">
        <v>1764</v>
      </c>
      <c r="K530" s="38"/>
      <c r="L530" s="38"/>
    </row>
    <row r="531" spans="1:12" s="1" customFormat="1" ht="28.5" customHeight="1">
      <c r="A531" s="44"/>
      <c r="B531" s="45" t="s">
        <v>38</v>
      </c>
      <c r="C531" s="44">
        <v>630</v>
      </c>
      <c r="D531" s="44">
        <v>63095</v>
      </c>
      <c r="E531" s="44" t="s">
        <v>292</v>
      </c>
      <c r="F531" s="46">
        <v>155000</v>
      </c>
      <c r="G531" s="46">
        <v>141400</v>
      </c>
      <c r="H531" s="46">
        <v>141400</v>
      </c>
      <c r="I531" s="46">
        <f t="shared" si="99"/>
        <v>100</v>
      </c>
      <c r="J531" s="69"/>
      <c r="K531" s="38"/>
      <c r="L531" s="38"/>
    </row>
    <row r="532" spans="1:12" s="1" customFormat="1" ht="28.5" customHeight="1">
      <c r="A532" s="35"/>
      <c r="B532" s="39" t="s">
        <v>62</v>
      </c>
      <c r="C532" s="35"/>
      <c r="D532" s="35"/>
      <c r="E532" s="35"/>
      <c r="F532" s="37">
        <f>F533+F778</f>
        <v>120740321</v>
      </c>
      <c r="G532" s="37">
        <f>G533+G778</f>
        <v>91859298</v>
      </c>
      <c r="H532" s="37">
        <f>H533+H778</f>
        <v>76168885.560000002</v>
      </c>
      <c r="I532" s="37">
        <f t="shared" si="99"/>
        <v>82.9190808316432</v>
      </c>
      <c r="J532" s="3"/>
      <c r="K532" s="38"/>
      <c r="L532" s="38"/>
    </row>
    <row r="533" spans="1:12" s="1" customFormat="1" ht="28.5" customHeight="1">
      <c r="A533" s="35"/>
      <c r="B533" s="39" t="s">
        <v>63</v>
      </c>
      <c r="C533" s="35"/>
      <c r="D533" s="35"/>
      <c r="E533" s="35"/>
      <c r="F533" s="37">
        <f>SUM(F534:F550,F553:F556,F558,F560:F572,F574:F578,F580:F589,F592:F603,F605:F606,F608:F618,F621:F623,,F625,F627,F629:F630,F632,F634,F636,F638,F640,F642,F644,F646,F648,F650,F652,F654,F656,F659,F661:F664,,F666:F667,F669,F671,F673,F676:F681,F683:F689,F692:F693,F695,F697,F699,F701,F703,F705,F707,F709,F711,F713,F715,F717,F719,F721,F723,F725,F727,F729,F731,F733,F735,F737,F739,F741,F743,F745,F747,F749,F751,F753,F755,F757,F759,F761,F763,F765,F767,F769,F771,F773,F775:F776)</f>
        <v>109130026</v>
      </c>
      <c r="G533" s="37">
        <f>SUM(G534:G550,G553:G556,G558,G560:G572,G574:G578,G580:G589,G592:G603,G605:G606,G608:G618,G621:G623,,G625,G627,G629:G630,G632,G634,G636,G638,G640,G642,G644,G646,G648,G650,G652,G654,G656,G659,G661:G664,,G666:G667,G669,G671,G673,G676:G681,G683:G689,G692:G693,G695,G697,G699,G701,G703,G705,G707,G709,G711,G713,G715,G717,G719,G721,G723,G725,G727,G729,G731,G733,G735,G737,G739,G741,G743,G745,G747,G749,G751,G753,G755,G757,G759,G761,G763,G765,G767,G769,G771,G773,G775:G776)</f>
        <v>83895419</v>
      </c>
      <c r="H533" s="37">
        <f>SUM(H534:H550,H553:H556,H558,H560:H572,H574:H578,H580:H589,H592:H603,H605:H606,H608:H618,H621:H623,,H625,H627,H629:H630,H632,H634,H636,H638,H640,H642,H644,H646,H648,H650,H652,H654,H656,H659,H661:H664,,H666:H667,H669,H671,H673,H676:H681,H683:H689,H692:H693,H695,H697,H699,H701,H703,H705,H707,H709,H711,H713,H715,H717,H719,H721,H723,H725,H727,H729,H731,H733,H735,H737,H739,H741,H743,H745,H747,H749,H751,H753,H755,H757,H759,H761,H763,H765,H767,H769,H771,H773,H775:H776)</f>
        <v>68263681.350000009</v>
      </c>
      <c r="I533" s="37">
        <f t="shared" ref="I533:I549" si="102">H533/G533*100</f>
        <v>81.367590940811681</v>
      </c>
      <c r="J533" s="3"/>
      <c r="K533" s="38"/>
      <c r="L533" s="38"/>
    </row>
    <row r="534" spans="1:12" s="1" customFormat="1" ht="114.75">
      <c r="A534" s="35" t="s">
        <v>626</v>
      </c>
      <c r="B534" s="29" t="s">
        <v>627</v>
      </c>
      <c r="C534" s="35">
        <v>900</v>
      </c>
      <c r="D534" s="35">
        <v>90005</v>
      </c>
      <c r="E534" s="35" t="s">
        <v>628</v>
      </c>
      <c r="F534" s="40">
        <v>500000</v>
      </c>
      <c r="G534" s="40">
        <v>924954</v>
      </c>
      <c r="H534" s="40">
        <v>642776.73</v>
      </c>
      <c r="I534" s="40">
        <f t="shared" si="102"/>
        <v>69.49283207597351</v>
      </c>
      <c r="J534" s="2" t="s">
        <v>2480</v>
      </c>
      <c r="K534" s="38"/>
      <c r="L534" s="38"/>
    </row>
    <row r="535" spans="1:12" s="1" customFormat="1" ht="78.75" customHeight="1">
      <c r="A535" s="35" t="s">
        <v>629</v>
      </c>
      <c r="B535" s="29" t="s">
        <v>630</v>
      </c>
      <c r="C535" s="35">
        <v>900</v>
      </c>
      <c r="D535" s="35">
        <v>90095</v>
      </c>
      <c r="E535" s="35" t="s">
        <v>292</v>
      </c>
      <c r="F535" s="40"/>
      <c r="G535" s="40">
        <v>35793</v>
      </c>
      <c r="H535" s="40">
        <v>35793</v>
      </c>
      <c r="I535" s="40">
        <f t="shared" si="102"/>
        <v>100</v>
      </c>
      <c r="J535" s="2" t="s">
        <v>1765</v>
      </c>
      <c r="K535" s="38"/>
      <c r="L535" s="38"/>
    </row>
    <row r="536" spans="1:12" s="1" customFormat="1" ht="69" customHeight="1">
      <c r="A536" s="35" t="s">
        <v>631</v>
      </c>
      <c r="B536" s="29" t="s">
        <v>632</v>
      </c>
      <c r="C536" s="35">
        <v>900</v>
      </c>
      <c r="D536" s="35">
        <v>90004</v>
      </c>
      <c r="E536" s="35" t="s">
        <v>292</v>
      </c>
      <c r="F536" s="40">
        <v>50000</v>
      </c>
      <c r="G536" s="40">
        <v>13899</v>
      </c>
      <c r="H536" s="40">
        <v>13899</v>
      </c>
      <c r="I536" s="40">
        <f t="shared" si="102"/>
        <v>100</v>
      </c>
      <c r="J536" s="2" t="s">
        <v>1766</v>
      </c>
      <c r="K536" s="38"/>
      <c r="L536" s="38"/>
    </row>
    <row r="537" spans="1:12" s="1" customFormat="1" ht="32.25" customHeight="1">
      <c r="A537" s="35" t="s">
        <v>633</v>
      </c>
      <c r="B537" s="29" t="s">
        <v>634</v>
      </c>
      <c r="C537" s="35">
        <v>900</v>
      </c>
      <c r="D537" s="35">
        <v>90004</v>
      </c>
      <c r="E537" s="35" t="s">
        <v>635</v>
      </c>
      <c r="F537" s="40">
        <v>300000</v>
      </c>
      <c r="G537" s="40">
        <v>408565</v>
      </c>
      <c r="H537" s="40">
        <v>405531.26</v>
      </c>
      <c r="I537" s="40">
        <f t="shared" si="102"/>
        <v>99.257464540525987</v>
      </c>
      <c r="J537" s="2" t="s">
        <v>1767</v>
      </c>
      <c r="K537" s="38"/>
      <c r="L537" s="38"/>
    </row>
    <row r="538" spans="1:12" s="1" customFormat="1" ht="76.5">
      <c r="A538" s="35" t="s">
        <v>636</v>
      </c>
      <c r="B538" s="29" t="s">
        <v>637</v>
      </c>
      <c r="C538" s="35">
        <v>900</v>
      </c>
      <c r="D538" s="35">
        <v>90095</v>
      </c>
      <c r="E538" s="35" t="s">
        <v>292</v>
      </c>
      <c r="F538" s="40">
        <v>349200</v>
      </c>
      <c r="G538" s="40">
        <v>321059</v>
      </c>
      <c r="H538" s="40">
        <v>321058.44</v>
      </c>
      <c r="I538" s="40">
        <f t="shared" si="102"/>
        <v>99.999825577230354</v>
      </c>
      <c r="J538" s="2" t="s">
        <v>2221</v>
      </c>
      <c r="K538" s="38"/>
      <c r="L538" s="38"/>
    </row>
    <row r="539" spans="1:12" s="1" customFormat="1" ht="89.25">
      <c r="A539" s="35" t="s">
        <v>638</v>
      </c>
      <c r="B539" s="29" t="s">
        <v>639</v>
      </c>
      <c r="C539" s="35">
        <v>900</v>
      </c>
      <c r="D539" s="35">
        <v>90095</v>
      </c>
      <c r="E539" s="35" t="s">
        <v>628</v>
      </c>
      <c r="F539" s="40">
        <v>1500000</v>
      </c>
      <c r="G539" s="40">
        <v>1036681</v>
      </c>
      <c r="H539" s="40">
        <v>1035424.56</v>
      </c>
      <c r="I539" s="40">
        <f t="shared" si="102"/>
        <v>99.878801675732461</v>
      </c>
      <c r="J539" s="2" t="s">
        <v>2128</v>
      </c>
      <c r="K539" s="38"/>
      <c r="L539" s="38"/>
    </row>
    <row r="540" spans="1:12" s="1" customFormat="1" ht="93" customHeight="1">
      <c r="A540" s="35" t="s">
        <v>640</v>
      </c>
      <c r="B540" s="29" t="s">
        <v>641</v>
      </c>
      <c r="C540" s="35">
        <v>900</v>
      </c>
      <c r="D540" s="35">
        <v>90095</v>
      </c>
      <c r="E540" s="35" t="s">
        <v>292</v>
      </c>
      <c r="F540" s="40"/>
      <c r="G540" s="40">
        <v>370049</v>
      </c>
      <c r="H540" s="40">
        <v>370048.58</v>
      </c>
      <c r="I540" s="40">
        <f t="shared" si="102"/>
        <v>99.999886501517381</v>
      </c>
      <c r="J540" s="2" t="s">
        <v>2222</v>
      </c>
      <c r="K540" s="38"/>
      <c r="L540" s="38"/>
    </row>
    <row r="541" spans="1:12" s="1" customFormat="1" ht="76.5">
      <c r="A541" s="35" t="s">
        <v>642</v>
      </c>
      <c r="B541" s="29" t="s">
        <v>643</v>
      </c>
      <c r="C541" s="35">
        <v>900</v>
      </c>
      <c r="D541" s="35">
        <v>90095</v>
      </c>
      <c r="E541" s="35" t="s">
        <v>292</v>
      </c>
      <c r="F541" s="40"/>
      <c r="G541" s="40">
        <v>36408</v>
      </c>
      <c r="H541" s="40">
        <v>36408</v>
      </c>
      <c r="I541" s="40">
        <f t="shared" si="102"/>
        <v>100</v>
      </c>
      <c r="J541" s="2" t="s">
        <v>1768</v>
      </c>
      <c r="K541" s="38"/>
      <c r="L541" s="38"/>
    </row>
    <row r="542" spans="1:12" s="1" customFormat="1" ht="66.75" customHeight="1">
      <c r="A542" s="35" t="s">
        <v>644</v>
      </c>
      <c r="B542" s="29" t="s">
        <v>645</v>
      </c>
      <c r="C542" s="35">
        <v>900</v>
      </c>
      <c r="D542" s="35">
        <v>90095</v>
      </c>
      <c r="E542" s="35" t="s">
        <v>292</v>
      </c>
      <c r="F542" s="40"/>
      <c r="G542" s="40">
        <v>79947</v>
      </c>
      <c r="H542" s="40">
        <v>79946.899999999994</v>
      </c>
      <c r="I542" s="40">
        <f t="shared" si="102"/>
        <v>99.999874917132587</v>
      </c>
      <c r="J542" s="2" t="s">
        <v>2481</v>
      </c>
      <c r="K542" s="38"/>
      <c r="L542" s="38"/>
    </row>
    <row r="543" spans="1:12" s="1" customFormat="1" ht="30" customHeight="1">
      <c r="A543" s="35" t="s">
        <v>646</v>
      </c>
      <c r="B543" s="29" t="s">
        <v>647</v>
      </c>
      <c r="C543" s="35">
        <v>900</v>
      </c>
      <c r="D543" s="35">
        <v>90095</v>
      </c>
      <c r="E543" s="35" t="s">
        <v>292</v>
      </c>
      <c r="F543" s="40"/>
      <c r="G543" s="40">
        <v>39551</v>
      </c>
      <c r="H543" s="40">
        <v>39551</v>
      </c>
      <c r="I543" s="40">
        <f t="shared" si="102"/>
        <v>100</v>
      </c>
      <c r="J543" s="2" t="s">
        <v>1769</v>
      </c>
      <c r="K543" s="38"/>
      <c r="L543" s="38"/>
    </row>
    <row r="544" spans="1:12" s="1" customFormat="1" ht="51">
      <c r="A544" s="35" t="s">
        <v>648</v>
      </c>
      <c r="B544" s="29" t="s">
        <v>649</v>
      </c>
      <c r="C544" s="35">
        <v>900</v>
      </c>
      <c r="D544" s="35">
        <v>90005</v>
      </c>
      <c r="E544" s="35" t="s">
        <v>628</v>
      </c>
      <c r="F544" s="40">
        <v>191526</v>
      </c>
      <c r="G544" s="40">
        <v>185908</v>
      </c>
      <c r="H544" s="40">
        <v>185907.41</v>
      </c>
      <c r="I544" s="40">
        <f t="shared" si="102"/>
        <v>99.999682638724536</v>
      </c>
      <c r="J544" s="2" t="s">
        <v>2223</v>
      </c>
      <c r="K544" s="38"/>
      <c r="L544" s="38"/>
    </row>
    <row r="545" spans="1:12" s="1" customFormat="1" ht="91.5" customHeight="1">
      <c r="A545" s="35" t="s">
        <v>650</v>
      </c>
      <c r="B545" s="29" t="s">
        <v>651</v>
      </c>
      <c r="C545" s="35">
        <v>900</v>
      </c>
      <c r="D545" s="35">
        <v>90004</v>
      </c>
      <c r="E545" s="35" t="s">
        <v>292</v>
      </c>
      <c r="F545" s="40"/>
      <c r="G545" s="40">
        <v>100000</v>
      </c>
      <c r="H545" s="40">
        <v>76614.990000000005</v>
      </c>
      <c r="I545" s="40">
        <f t="shared" si="102"/>
        <v>76.614990000000006</v>
      </c>
      <c r="J545" s="2" t="s">
        <v>2482</v>
      </c>
      <c r="K545" s="38"/>
      <c r="L545" s="38"/>
    </row>
    <row r="546" spans="1:12" s="1" customFormat="1" ht="53.25" customHeight="1">
      <c r="A546" s="35" t="s">
        <v>652</v>
      </c>
      <c r="B546" s="29" t="s">
        <v>653</v>
      </c>
      <c r="C546" s="35">
        <v>900</v>
      </c>
      <c r="D546" s="35">
        <v>90004</v>
      </c>
      <c r="E546" s="35" t="s">
        <v>292</v>
      </c>
      <c r="F546" s="40"/>
      <c r="G546" s="40">
        <v>94920</v>
      </c>
      <c r="H546" s="40">
        <v>94920</v>
      </c>
      <c r="I546" s="40">
        <f t="shared" si="102"/>
        <v>100</v>
      </c>
      <c r="J546" s="2" t="s">
        <v>1770</v>
      </c>
      <c r="K546" s="38"/>
      <c r="L546" s="38"/>
    </row>
    <row r="547" spans="1:12" s="1" customFormat="1" ht="92.25" customHeight="1">
      <c r="A547" s="35" t="s">
        <v>654</v>
      </c>
      <c r="B547" s="29" t="s">
        <v>655</v>
      </c>
      <c r="C547" s="35">
        <v>900</v>
      </c>
      <c r="D547" s="35">
        <v>90095</v>
      </c>
      <c r="E547" s="35" t="s">
        <v>292</v>
      </c>
      <c r="F547" s="40">
        <v>42250</v>
      </c>
      <c r="G547" s="40">
        <v>42250</v>
      </c>
      <c r="H547" s="40">
        <v>42250</v>
      </c>
      <c r="I547" s="40">
        <f t="shared" si="102"/>
        <v>100</v>
      </c>
      <c r="J547" s="2" t="s">
        <v>2224</v>
      </c>
      <c r="K547" s="38"/>
      <c r="L547" s="38"/>
    </row>
    <row r="548" spans="1:12" s="1" customFormat="1" ht="66.75" customHeight="1">
      <c r="A548" s="35" t="s">
        <v>656</v>
      </c>
      <c r="B548" s="29" t="s">
        <v>657</v>
      </c>
      <c r="C548" s="35">
        <v>900</v>
      </c>
      <c r="D548" s="35">
        <v>90004</v>
      </c>
      <c r="E548" s="35" t="s">
        <v>292</v>
      </c>
      <c r="F548" s="40"/>
      <c r="G548" s="40">
        <v>116398</v>
      </c>
      <c r="H548" s="40">
        <v>93492.42</v>
      </c>
      <c r="I548" s="40">
        <f t="shared" si="102"/>
        <v>80.321328545164008</v>
      </c>
      <c r="J548" s="2" t="s">
        <v>2129</v>
      </c>
      <c r="K548" s="38"/>
      <c r="L548" s="38"/>
    </row>
    <row r="549" spans="1:12" s="1" customFormat="1" ht="140.25">
      <c r="A549" s="35" t="s">
        <v>658</v>
      </c>
      <c r="B549" s="29" t="s">
        <v>659</v>
      </c>
      <c r="C549" s="35">
        <v>921</v>
      </c>
      <c r="D549" s="35">
        <v>92120</v>
      </c>
      <c r="E549" s="35" t="s">
        <v>292</v>
      </c>
      <c r="F549" s="40">
        <v>110000</v>
      </c>
      <c r="G549" s="40">
        <v>60000</v>
      </c>
      <c r="H549" s="40">
        <v>11000</v>
      </c>
      <c r="I549" s="40">
        <f t="shared" si="102"/>
        <v>18.333333333333332</v>
      </c>
      <c r="J549" s="2" t="s">
        <v>1771</v>
      </c>
      <c r="K549" s="38"/>
      <c r="L549" s="38"/>
    </row>
    <row r="550" spans="1:12" s="1" customFormat="1" ht="45.75" customHeight="1">
      <c r="A550" s="41" t="s">
        <v>660</v>
      </c>
      <c r="B550" s="42" t="s">
        <v>661</v>
      </c>
      <c r="C550" s="41"/>
      <c r="D550" s="41"/>
      <c r="E550" s="41"/>
      <c r="F550" s="43">
        <f>F551+F552</f>
        <v>24417372</v>
      </c>
      <c r="G550" s="43">
        <f>G551+G552</f>
        <v>10763371</v>
      </c>
      <c r="H550" s="43">
        <f>H551+H552</f>
        <v>1188912.75</v>
      </c>
      <c r="I550" s="43">
        <f t="shared" ref="I550:I552" si="103">H550/G550*100</f>
        <v>11.045914425880145</v>
      </c>
      <c r="J550" s="68" t="s">
        <v>1772</v>
      </c>
      <c r="K550" s="38"/>
      <c r="L550" s="38"/>
    </row>
    <row r="551" spans="1:12" s="1" customFormat="1" ht="28.5" customHeight="1">
      <c r="A551" s="47"/>
      <c r="B551" s="48" t="s">
        <v>13</v>
      </c>
      <c r="C551" s="47">
        <v>900</v>
      </c>
      <c r="D551" s="47">
        <v>90005</v>
      </c>
      <c r="E551" s="47" t="s">
        <v>635</v>
      </c>
      <c r="F551" s="49">
        <v>7569385</v>
      </c>
      <c r="G551" s="49">
        <v>476561</v>
      </c>
      <c r="H551" s="49">
        <v>370149.6</v>
      </c>
      <c r="I551" s="49">
        <f t="shared" si="103"/>
        <v>77.670980210298353</v>
      </c>
      <c r="J551" s="94"/>
      <c r="K551" s="38"/>
      <c r="L551" s="38"/>
    </row>
    <row r="552" spans="1:12" s="1" customFormat="1" ht="28.5" customHeight="1">
      <c r="A552" s="44"/>
      <c r="B552" s="45" t="s">
        <v>26</v>
      </c>
      <c r="C552" s="44">
        <v>900</v>
      </c>
      <c r="D552" s="44">
        <v>90005</v>
      </c>
      <c r="E552" s="44" t="s">
        <v>635</v>
      </c>
      <c r="F552" s="46">
        <v>16847987</v>
      </c>
      <c r="G552" s="46">
        <v>10286810</v>
      </c>
      <c r="H552" s="46">
        <v>818763.15</v>
      </c>
      <c r="I552" s="46">
        <f t="shared" si="103"/>
        <v>7.9593493998625418</v>
      </c>
      <c r="J552" s="91"/>
      <c r="K552" s="38"/>
      <c r="L552" s="38"/>
    </row>
    <row r="553" spans="1:12" s="1" customFormat="1" ht="78.75" customHeight="1">
      <c r="A553" s="35" t="s">
        <v>662</v>
      </c>
      <c r="B553" s="29" t="s">
        <v>663</v>
      </c>
      <c r="C553" s="35">
        <v>900</v>
      </c>
      <c r="D553" s="35">
        <v>90095</v>
      </c>
      <c r="E553" s="35" t="s">
        <v>292</v>
      </c>
      <c r="F553" s="40"/>
      <c r="G553" s="40">
        <v>40000</v>
      </c>
      <c r="H553" s="40">
        <v>40000</v>
      </c>
      <c r="I553" s="40">
        <f>H553/G553*100</f>
        <v>100</v>
      </c>
      <c r="J553" s="2" t="s">
        <v>2130</v>
      </c>
      <c r="K553" s="38"/>
      <c r="L553" s="38"/>
    </row>
    <row r="554" spans="1:12" s="1" customFormat="1" ht="93" customHeight="1">
      <c r="A554" s="35" t="s">
        <v>664</v>
      </c>
      <c r="B554" s="29" t="s">
        <v>665</v>
      </c>
      <c r="C554" s="35">
        <v>900</v>
      </c>
      <c r="D554" s="35">
        <v>90095</v>
      </c>
      <c r="E554" s="35" t="s">
        <v>292</v>
      </c>
      <c r="F554" s="40"/>
      <c r="G554" s="40">
        <v>319890</v>
      </c>
      <c r="H554" s="40">
        <v>319890</v>
      </c>
      <c r="I554" s="40">
        <f>H554/G554*100</f>
        <v>100</v>
      </c>
      <c r="J554" s="2" t="s">
        <v>2225</v>
      </c>
      <c r="K554" s="38"/>
      <c r="L554" s="38"/>
    </row>
    <row r="555" spans="1:12" s="1" customFormat="1" ht="42" customHeight="1">
      <c r="A555" s="35" t="s">
        <v>666</v>
      </c>
      <c r="B555" s="29" t="s">
        <v>667</v>
      </c>
      <c r="C555" s="35">
        <v>750</v>
      </c>
      <c r="D555" s="35">
        <v>75023</v>
      </c>
      <c r="E555" s="35" t="s">
        <v>105</v>
      </c>
      <c r="F555" s="40"/>
      <c r="G555" s="40">
        <v>40000</v>
      </c>
      <c r="H555" s="40">
        <v>37475.050000000003</v>
      </c>
      <c r="I555" s="40">
        <f>H555/G555*100</f>
        <v>93.687625000000011</v>
      </c>
      <c r="J555" s="2" t="s">
        <v>1773</v>
      </c>
      <c r="K555" s="38"/>
      <c r="L555" s="38"/>
    </row>
    <row r="556" spans="1:12" s="1" customFormat="1" ht="33.75" customHeight="1">
      <c r="A556" s="41" t="s">
        <v>668</v>
      </c>
      <c r="B556" s="42" t="s">
        <v>669</v>
      </c>
      <c r="C556" s="41"/>
      <c r="D556" s="41"/>
      <c r="E556" s="41"/>
      <c r="F556" s="43">
        <f>F557</f>
        <v>470000</v>
      </c>
      <c r="G556" s="43">
        <f t="shared" ref="G556" si="104">G557</f>
        <v>484500</v>
      </c>
      <c r="H556" s="43">
        <f t="shared" ref="H556" si="105">H557</f>
        <v>403845.85</v>
      </c>
      <c r="I556" s="43">
        <f t="shared" ref="I556:I559" si="106">H556/G556*100</f>
        <v>83.35311661506708</v>
      </c>
      <c r="J556" s="68" t="s">
        <v>2131</v>
      </c>
      <c r="K556" s="38"/>
      <c r="L556" s="38"/>
    </row>
    <row r="557" spans="1:12" s="1" customFormat="1" ht="28.5" customHeight="1">
      <c r="A557" s="44"/>
      <c r="B557" s="45" t="s">
        <v>33</v>
      </c>
      <c r="C557" s="44">
        <v>900</v>
      </c>
      <c r="D557" s="44">
        <v>90095</v>
      </c>
      <c r="E557" s="44" t="s">
        <v>292</v>
      </c>
      <c r="F557" s="46">
        <v>470000</v>
      </c>
      <c r="G557" s="46">
        <v>484500</v>
      </c>
      <c r="H557" s="46">
        <v>403845.85</v>
      </c>
      <c r="I557" s="46">
        <f t="shared" si="106"/>
        <v>83.35311661506708</v>
      </c>
      <c r="J557" s="91"/>
      <c r="K557" s="38"/>
      <c r="L557" s="38"/>
    </row>
    <row r="558" spans="1:12" s="1" customFormat="1" ht="42" customHeight="1">
      <c r="A558" s="41" t="s">
        <v>670</v>
      </c>
      <c r="B558" s="42" t="s">
        <v>671</v>
      </c>
      <c r="C558" s="41"/>
      <c r="D558" s="41"/>
      <c r="E558" s="41"/>
      <c r="F558" s="43"/>
      <c r="G558" s="43">
        <f t="shared" ref="G558" si="107">G559</f>
        <v>598219</v>
      </c>
      <c r="H558" s="43">
        <f t="shared" ref="H558" si="108">H559</f>
        <v>578599.65</v>
      </c>
      <c r="I558" s="43">
        <f t="shared" si="106"/>
        <v>96.720373308102893</v>
      </c>
      <c r="J558" s="68" t="s">
        <v>2226</v>
      </c>
      <c r="K558" s="38"/>
      <c r="L558" s="38"/>
    </row>
    <row r="559" spans="1:12" s="1" customFormat="1" ht="28.5" customHeight="1">
      <c r="A559" s="44"/>
      <c r="B559" s="45" t="s">
        <v>37</v>
      </c>
      <c r="C559" s="44">
        <v>900</v>
      </c>
      <c r="D559" s="44">
        <v>90004</v>
      </c>
      <c r="E559" s="44" t="s">
        <v>292</v>
      </c>
      <c r="F559" s="46"/>
      <c r="G559" s="46">
        <v>598219</v>
      </c>
      <c r="H559" s="46">
        <v>578599.65</v>
      </c>
      <c r="I559" s="46">
        <f t="shared" si="106"/>
        <v>96.720373308102893</v>
      </c>
      <c r="J559" s="91"/>
      <c r="K559" s="38"/>
      <c r="L559" s="38"/>
    </row>
    <row r="560" spans="1:12" s="1" customFormat="1" ht="91.5" customHeight="1">
      <c r="A560" s="35" t="s">
        <v>945</v>
      </c>
      <c r="B560" s="29" t="s">
        <v>672</v>
      </c>
      <c r="C560" s="35">
        <v>900</v>
      </c>
      <c r="D560" s="35">
        <v>90095</v>
      </c>
      <c r="E560" s="35" t="s">
        <v>292</v>
      </c>
      <c r="F560" s="40"/>
      <c r="G560" s="40">
        <v>48582</v>
      </c>
      <c r="H560" s="40">
        <f>26025.57+2891.73</f>
        <v>28917.3</v>
      </c>
      <c r="I560" s="40">
        <f t="shared" ref="I560:I571" si="109">H560/G560*100</f>
        <v>59.52266271458565</v>
      </c>
      <c r="J560" s="2" t="s">
        <v>2132</v>
      </c>
      <c r="K560" s="38"/>
      <c r="L560" s="38"/>
    </row>
    <row r="561" spans="1:12" s="1" customFormat="1" ht="93.75" customHeight="1">
      <c r="A561" s="35" t="s">
        <v>673</v>
      </c>
      <c r="B561" s="29" t="s">
        <v>674</v>
      </c>
      <c r="C561" s="35">
        <v>900</v>
      </c>
      <c r="D561" s="35">
        <v>90095</v>
      </c>
      <c r="E561" s="35" t="s">
        <v>292</v>
      </c>
      <c r="F561" s="40">
        <v>62300</v>
      </c>
      <c r="G561" s="40">
        <v>62300</v>
      </c>
      <c r="H561" s="40">
        <v>61508.43</v>
      </c>
      <c r="I561" s="40">
        <f t="shared" si="109"/>
        <v>98.729422150882826</v>
      </c>
      <c r="J561" s="2" t="s">
        <v>2452</v>
      </c>
      <c r="K561" s="38"/>
      <c r="L561" s="38"/>
    </row>
    <row r="562" spans="1:12" s="1" customFormat="1" ht="89.25">
      <c r="A562" s="44"/>
      <c r="B562" s="51"/>
      <c r="C562" s="44"/>
      <c r="D562" s="44"/>
      <c r="E562" s="44"/>
      <c r="F562" s="46"/>
      <c r="G562" s="46"/>
      <c r="H562" s="46"/>
      <c r="I562" s="46"/>
      <c r="J562" s="57" t="s">
        <v>2453</v>
      </c>
      <c r="K562" s="38"/>
      <c r="L562" s="38"/>
    </row>
    <row r="563" spans="1:12" s="1" customFormat="1" ht="78.75" customHeight="1">
      <c r="A563" s="35" t="s">
        <v>675</v>
      </c>
      <c r="B563" s="29" t="s">
        <v>676</v>
      </c>
      <c r="C563" s="35">
        <v>900</v>
      </c>
      <c r="D563" s="35">
        <v>90095</v>
      </c>
      <c r="E563" s="35" t="s">
        <v>292</v>
      </c>
      <c r="F563" s="40">
        <v>10000</v>
      </c>
      <c r="G563" s="40">
        <v>3164</v>
      </c>
      <c r="H563" s="40">
        <v>2877.12</v>
      </c>
      <c r="I563" s="40">
        <f t="shared" si="109"/>
        <v>90.932996207332479</v>
      </c>
      <c r="J563" s="2" t="s">
        <v>2133</v>
      </c>
      <c r="K563" s="38"/>
      <c r="L563" s="38"/>
    </row>
    <row r="564" spans="1:12" s="1" customFormat="1" ht="40.5" customHeight="1">
      <c r="A564" s="35" t="s">
        <v>677</v>
      </c>
      <c r="B564" s="29" t="s">
        <v>678</v>
      </c>
      <c r="C564" s="35">
        <v>900</v>
      </c>
      <c r="D564" s="35">
        <v>90013</v>
      </c>
      <c r="E564" s="35" t="s">
        <v>146</v>
      </c>
      <c r="F564" s="40">
        <v>1534043</v>
      </c>
      <c r="G564" s="40">
        <v>1534043</v>
      </c>
      <c r="H564" s="40">
        <v>1527596.16</v>
      </c>
      <c r="I564" s="40">
        <f t="shared" si="109"/>
        <v>99.579748416439429</v>
      </c>
      <c r="J564" s="2" t="s">
        <v>2227</v>
      </c>
      <c r="K564" s="38"/>
      <c r="L564" s="38"/>
    </row>
    <row r="565" spans="1:12" s="1" customFormat="1" ht="118.5" customHeight="1">
      <c r="A565" s="35" t="s">
        <v>679</v>
      </c>
      <c r="B565" s="29" t="s">
        <v>680</v>
      </c>
      <c r="C565" s="35">
        <v>900</v>
      </c>
      <c r="D565" s="35">
        <v>90004</v>
      </c>
      <c r="E565" s="35" t="s">
        <v>292</v>
      </c>
      <c r="F565" s="40">
        <v>8003442</v>
      </c>
      <c r="G565" s="40">
        <v>5928661</v>
      </c>
      <c r="H565" s="40">
        <v>5920767.9500000002</v>
      </c>
      <c r="I565" s="40">
        <f t="shared" si="109"/>
        <v>99.866866228310229</v>
      </c>
      <c r="J565" s="2" t="s">
        <v>2228</v>
      </c>
      <c r="K565" s="38"/>
      <c r="L565" s="38"/>
    </row>
    <row r="566" spans="1:12" s="1" customFormat="1" ht="105.75" customHeight="1">
      <c r="A566" s="35" t="s">
        <v>681</v>
      </c>
      <c r="B566" s="29" t="s">
        <v>682</v>
      </c>
      <c r="C566" s="35">
        <v>900</v>
      </c>
      <c r="D566" s="35">
        <v>90004</v>
      </c>
      <c r="E566" s="35" t="s">
        <v>292</v>
      </c>
      <c r="F566" s="40">
        <v>300000</v>
      </c>
      <c r="G566" s="40">
        <v>100000</v>
      </c>
      <c r="H566" s="40">
        <v>99856.9</v>
      </c>
      <c r="I566" s="40">
        <f t="shared" si="109"/>
        <v>99.856899999999996</v>
      </c>
      <c r="J566" s="2" t="s">
        <v>2229</v>
      </c>
      <c r="K566" s="38"/>
      <c r="L566" s="38"/>
    </row>
    <row r="567" spans="1:12" s="1" customFormat="1" ht="28.5" customHeight="1">
      <c r="A567" s="35" t="s">
        <v>683</v>
      </c>
      <c r="B567" s="29" t="s">
        <v>684</v>
      </c>
      <c r="C567" s="35">
        <v>900</v>
      </c>
      <c r="D567" s="35">
        <v>90095</v>
      </c>
      <c r="E567" s="35" t="s">
        <v>292</v>
      </c>
      <c r="F567" s="40">
        <v>350000</v>
      </c>
      <c r="G567" s="40"/>
      <c r="H567" s="40"/>
      <c r="I567" s="40"/>
      <c r="J567" s="2" t="s">
        <v>1778</v>
      </c>
      <c r="K567" s="38"/>
      <c r="L567" s="38"/>
    </row>
    <row r="568" spans="1:12" s="1" customFormat="1" ht="89.25">
      <c r="A568" s="35" t="s">
        <v>685</v>
      </c>
      <c r="B568" s="29" t="s">
        <v>686</v>
      </c>
      <c r="C568" s="35">
        <v>921</v>
      </c>
      <c r="D568" s="35">
        <v>92120</v>
      </c>
      <c r="E568" s="35" t="s">
        <v>292</v>
      </c>
      <c r="F568" s="40">
        <v>2929988</v>
      </c>
      <c r="G568" s="40">
        <v>2752810</v>
      </c>
      <c r="H568" s="40">
        <v>2751362.55</v>
      </c>
      <c r="I568" s="40">
        <f t="shared" si="109"/>
        <v>99.947419182580703</v>
      </c>
      <c r="J568" s="2" t="s">
        <v>2454</v>
      </c>
      <c r="K568" s="38"/>
      <c r="L568" s="38"/>
    </row>
    <row r="569" spans="1:12" s="1" customFormat="1" ht="63.75">
      <c r="A569" s="44"/>
      <c r="B569" s="51"/>
      <c r="C569" s="44"/>
      <c r="D569" s="44"/>
      <c r="E569" s="44"/>
      <c r="F569" s="46"/>
      <c r="G569" s="46"/>
      <c r="H569" s="46"/>
      <c r="I569" s="46"/>
      <c r="J569" s="57" t="s">
        <v>2455</v>
      </c>
      <c r="K569" s="38"/>
      <c r="L569" s="38"/>
    </row>
    <row r="570" spans="1:12" s="1" customFormat="1" ht="28.5" customHeight="1">
      <c r="A570" s="35" t="s">
        <v>687</v>
      </c>
      <c r="B570" s="29" t="s">
        <v>688</v>
      </c>
      <c r="C570" s="35">
        <v>900</v>
      </c>
      <c r="D570" s="35">
        <v>90095</v>
      </c>
      <c r="E570" s="35" t="s">
        <v>292</v>
      </c>
      <c r="F570" s="40">
        <v>332728</v>
      </c>
      <c r="G570" s="40">
        <v>332728</v>
      </c>
      <c r="H570" s="40">
        <v>332727.92</v>
      </c>
      <c r="I570" s="40">
        <f t="shared" si="109"/>
        <v>99.999975956336712</v>
      </c>
      <c r="J570" s="2" t="s">
        <v>2230</v>
      </c>
      <c r="K570" s="38"/>
      <c r="L570" s="38"/>
    </row>
    <row r="571" spans="1:12" s="1" customFormat="1" ht="76.5">
      <c r="A571" s="35" t="s">
        <v>689</v>
      </c>
      <c r="B571" s="29" t="s">
        <v>690</v>
      </c>
      <c r="C571" s="35">
        <v>900</v>
      </c>
      <c r="D571" s="35">
        <v>90095</v>
      </c>
      <c r="E571" s="35" t="s">
        <v>292</v>
      </c>
      <c r="F571" s="40">
        <v>20000</v>
      </c>
      <c r="G571" s="40">
        <v>20000</v>
      </c>
      <c r="H571" s="40">
        <v>20000</v>
      </c>
      <c r="I571" s="40">
        <f t="shared" si="109"/>
        <v>100</v>
      </c>
      <c r="J571" s="2" t="s">
        <v>2231</v>
      </c>
      <c r="K571" s="38"/>
      <c r="L571" s="38"/>
    </row>
    <row r="572" spans="1:12" s="1" customFormat="1" ht="149.25" customHeight="1">
      <c r="A572" s="41" t="s">
        <v>691</v>
      </c>
      <c r="B572" s="42" t="s">
        <v>301</v>
      </c>
      <c r="C572" s="41"/>
      <c r="D572" s="41"/>
      <c r="E572" s="41"/>
      <c r="F572" s="43">
        <f>F573</f>
        <v>646249</v>
      </c>
      <c r="G572" s="43">
        <f t="shared" ref="G572" si="110">G573</f>
        <v>646249</v>
      </c>
      <c r="H572" s="43">
        <f t="shared" ref="H572" si="111">H573</f>
        <v>634093.92000000004</v>
      </c>
      <c r="I572" s="43">
        <f t="shared" ref="I572:I573" si="112">H572/G572*100</f>
        <v>98.11913364662847</v>
      </c>
      <c r="J572" s="68" t="s">
        <v>2483</v>
      </c>
      <c r="K572" s="38"/>
      <c r="L572" s="38"/>
    </row>
    <row r="573" spans="1:12" s="1" customFormat="1" ht="28.5" customHeight="1">
      <c r="A573" s="44"/>
      <c r="B573" s="45" t="s">
        <v>33</v>
      </c>
      <c r="C573" s="44">
        <v>900</v>
      </c>
      <c r="D573" s="44">
        <v>90004</v>
      </c>
      <c r="E573" s="44" t="s">
        <v>292</v>
      </c>
      <c r="F573" s="46">
        <v>646249</v>
      </c>
      <c r="G573" s="46">
        <v>646249</v>
      </c>
      <c r="H573" s="46">
        <v>634093.92000000004</v>
      </c>
      <c r="I573" s="46">
        <f t="shared" si="112"/>
        <v>98.11913364662847</v>
      </c>
      <c r="J573" s="91"/>
      <c r="K573" s="38"/>
      <c r="L573" s="38"/>
    </row>
    <row r="574" spans="1:12" s="1" customFormat="1" ht="51">
      <c r="A574" s="35" t="s">
        <v>692</v>
      </c>
      <c r="B574" s="29" t="s">
        <v>693</v>
      </c>
      <c r="C574" s="35">
        <v>900</v>
      </c>
      <c r="D574" s="35">
        <v>90004</v>
      </c>
      <c r="E574" s="35" t="s">
        <v>292</v>
      </c>
      <c r="F574" s="40">
        <v>300000</v>
      </c>
      <c r="G574" s="40">
        <v>150000</v>
      </c>
      <c r="H574" s="40">
        <v>150000</v>
      </c>
      <c r="I574" s="40">
        <f>H574/G574*100</f>
        <v>100</v>
      </c>
      <c r="J574" s="2" t="s">
        <v>2232</v>
      </c>
      <c r="K574" s="38"/>
      <c r="L574" s="38"/>
    </row>
    <row r="575" spans="1:12" s="1" customFormat="1" ht="92.25" customHeight="1">
      <c r="A575" s="35" t="s">
        <v>694</v>
      </c>
      <c r="B575" s="29" t="s">
        <v>695</v>
      </c>
      <c r="C575" s="35">
        <v>900</v>
      </c>
      <c r="D575" s="35">
        <v>90095</v>
      </c>
      <c r="E575" s="35" t="s">
        <v>292</v>
      </c>
      <c r="F575" s="40">
        <v>25000</v>
      </c>
      <c r="G575" s="40">
        <v>25000</v>
      </c>
      <c r="H575" s="40">
        <v>25000</v>
      </c>
      <c r="I575" s="40">
        <f>H575/G575*100</f>
        <v>100</v>
      </c>
      <c r="J575" s="2" t="s">
        <v>2134</v>
      </c>
      <c r="K575" s="38"/>
      <c r="L575" s="38"/>
    </row>
    <row r="576" spans="1:12" s="1" customFormat="1" ht="89.25">
      <c r="A576" s="35" t="s">
        <v>696</v>
      </c>
      <c r="B576" s="29" t="s">
        <v>697</v>
      </c>
      <c r="C576" s="35">
        <v>900</v>
      </c>
      <c r="D576" s="35">
        <v>90004</v>
      </c>
      <c r="E576" s="35" t="s">
        <v>292</v>
      </c>
      <c r="F576" s="40">
        <v>223617</v>
      </c>
      <c r="G576" s="40">
        <v>223617</v>
      </c>
      <c r="H576" s="40">
        <v>223613.6</v>
      </c>
      <c r="I576" s="40">
        <f>H576/G576*100</f>
        <v>99.99847954314744</v>
      </c>
      <c r="J576" s="2" t="s">
        <v>2233</v>
      </c>
      <c r="K576" s="38"/>
      <c r="L576" s="38"/>
    </row>
    <row r="577" spans="1:12" s="1" customFormat="1" ht="42.75" customHeight="1">
      <c r="A577" s="35" t="s">
        <v>698</v>
      </c>
      <c r="B577" s="29" t="s">
        <v>699</v>
      </c>
      <c r="C577" s="35">
        <v>900</v>
      </c>
      <c r="D577" s="35">
        <v>90095</v>
      </c>
      <c r="E577" s="35" t="s">
        <v>292</v>
      </c>
      <c r="F577" s="40">
        <v>50000</v>
      </c>
      <c r="G577" s="40">
        <v>44871</v>
      </c>
      <c r="H577" s="40">
        <v>44871</v>
      </c>
      <c r="I577" s="40">
        <f>H577/G577*100</f>
        <v>100</v>
      </c>
      <c r="J577" s="2" t="s">
        <v>2234</v>
      </c>
      <c r="K577" s="38"/>
      <c r="L577" s="38"/>
    </row>
    <row r="578" spans="1:12" s="1" customFormat="1" ht="28.5" customHeight="1">
      <c r="A578" s="41" t="s">
        <v>700</v>
      </c>
      <c r="B578" s="42" t="s">
        <v>701</v>
      </c>
      <c r="C578" s="41"/>
      <c r="D578" s="41"/>
      <c r="E578" s="41"/>
      <c r="F578" s="43">
        <f>F579</f>
        <v>100000</v>
      </c>
      <c r="G578" s="43">
        <f t="shared" ref="G578" si="113">G579</f>
        <v>100000</v>
      </c>
      <c r="H578" s="43">
        <f t="shared" ref="H578" si="114">H579</f>
        <v>100000</v>
      </c>
      <c r="I578" s="43">
        <f t="shared" ref="I578:I579" si="115">H578/G578*100</f>
        <v>100</v>
      </c>
      <c r="J578" s="68" t="s">
        <v>2235</v>
      </c>
      <c r="K578" s="38"/>
      <c r="L578" s="38"/>
    </row>
    <row r="579" spans="1:12" s="1" customFormat="1" ht="28.5" customHeight="1">
      <c r="A579" s="44"/>
      <c r="B579" s="45" t="s">
        <v>37</v>
      </c>
      <c r="C579" s="44">
        <v>900</v>
      </c>
      <c r="D579" s="44">
        <v>90095</v>
      </c>
      <c r="E579" s="44" t="s">
        <v>292</v>
      </c>
      <c r="F579" s="46">
        <v>100000</v>
      </c>
      <c r="G579" s="46">
        <v>100000</v>
      </c>
      <c r="H579" s="46">
        <v>100000</v>
      </c>
      <c r="I579" s="46">
        <f t="shared" si="115"/>
        <v>100</v>
      </c>
      <c r="J579" s="91"/>
      <c r="K579" s="38"/>
      <c r="L579" s="38"/>
    </row>
    <row r="580" spans="1:12" s="1" customFormat="1" ht="81.75" customHeight="1">
      <c r="A580" s="35" t="s">
        <v>702</v>
      </c>
      <c r="B580" s="29" t="s">
        <v>703</v>
      </c>
      <c r="C580" s="35">
        <v>900</v>
      </c>
      <c r="D580" s="35">
        <v>90095</v>
      </c>
      <c r="E580" s="35" t="s">
        <v>292</v>
      </c>
      <c r="F580" s="40">
        <v>100000</v>
      </c>
      <c r="G580" s="40">
        <v>26663</v>
      </c>
      <c r="H580" s="40">
        <v>26662.04</v>
      </c>
      <c r="I580" s="40">
        <f t="shared" ref="I580:I588" si="116">H580/G580*100</f>
        <v>99.996399504931929</v>
      </c>
      <c r="J580" s="2" t="s">
        <v>2236</v>
      </c>
      <c r="K580" s="38"/>
      <c r="L580" s="38"/>
    </row>
    <row r="581" spans="1:12" s="1" customFormat="1" ht="234.75" customHeight="1">
      <c r="A581" s="35" t="s">
        <v>704</v>
      </c>
      <c r="B581" s="29" t="s">
        <v>705</v>
      </c>
      <c r="C581" s="35">
        <v>900</v>
      </c>
      <c r="D581" s="35">
        <v>90004</v>
      </c>
      <c r="E581" s="35" t="s">
        <v>292</v>
      </c>
      <c r="F581" s="40">
        <v>1050000</v>
      </c>
      <c r="G581" s="40">
        <v>1037000</v>
      </c>
      <c r="H581" s="40">
        <v>1036961.76</v>
      </c>
      <c r="I581" s="40">
        <f t="shared" si="116"/>
        <v>99.996312439729991</v>
      </c>
      <c r="J581" s="2" t="s">
        <v>2237</v>
      </c>
      <c r="K581" s="38"/>
      <c r="L581" s="38"/>
    </row>
    <row r="582" spans="1:12" s="1" customFormat="1" ht="28.5" customHeight="1">
      <c r="A582" s="35" t="s">
        <v>706</v>
      </c>
      <c r="B582" s="29" t="s">
        <v>707</v>
      </c>
      <c r="C582" s="35">
        <v>900</v>
      </c>
      <c r="D582" s="35">
        <v>90095</v>
      </c>
      <c r="E582" s="35" t="s">
        <v>212</v>
      </c>
      <c r="F582" s="40">
        <v>25000</v>
      </c>
      <c r="G582" s="40"/>
      <c r="H582" s="40"/>
      <c r="I582" s="40"/>
      <c r="J582" s="2" t="s">
        <v>1774</v>
      </c>
      <c r="K582" s="38"/>
      <c r="L582" s="38"/>
    </row>
    <row r="583" spans="1:12" s="1" customFormat="1" ht="27.75" customHeight="1">
      <c r="A583" s="35" t="s">
        <v>708</v>
      </c>
      <c r="B583" s="29" t="s">
        <v>709</v>
      </c>
      <c r="C583" s="35">
        <v>900</v>
      </c>
      <c r="D583" s="35">
        <v>90004</v>
      </c>
      <c r="E583" s="35" t="s">
        <v>292</v>
      </c>
      <c r="F583" s="40">
        <v>400000</v>
      </c>
      <c r="G583" s="40"/>
      <c r="H583" s="40"/>
      <c r="I583" s="40"/>
      <c r="J583" s="2" t="s">
        <v>1775</v>
      </c>
      <c r="K583" s="38"/>
      <c r="L583" s="38"/>
    </row>
    <row r="584" spans="1:12" s="1" customFormat="1" ht="204">
      <c r="A584" s="35" t="s">
        <v>710</v>
      </c>
      <c r="B584" s="29" t="s">
        <v>711</v>
      </c>
      <c r="C584" s="35">
        <v>900</v>
      </c>
      <c r="D584" s="35">
        <v>90095</v>
      </c>
      <c r="E584" s="35" t="s">
        <v>292</v>
      </c>
      <c r="F584" s="40">
        <v>500000</v>
      </c>
      <c r="G584" s="40">
        <v>500000</v>
      </c>
      <c r="H584" s="40">
        <v>500000</v>
      </c>
      <c r="I584" s="40">
        <f t="shared" si="116"/>
        <v>100</v>
      </c>
      <c r="J584" s="2" t="s">
        <v>2238</v>
      </c>
      <c r="K584" s="38"/>
      <c r="L584" s="38"/>
    </row>
    <row r="585" spans="1:12" s="1" customFormat="1" ht="28.5" customHeight="1">
      <c r="A585" s="35" t="s">
        <v>712</v>
      </c>
      <c r="B585" s="29" t="s">
        <v>713</v>
      </c>
      <c r="C585" s="35">
        <v>900</v>
      </c>
      <c r="D585" s="35">
        <v>90004</v>
      </c>
      <c r="E585" s="35" t="s">
        <v>292</v>
      </c>
      <c r="F585" s="40">
        <v>200000</v>
      </c>
      <c r="G585" s="40"/>
      <c r="H585" s="40"/>
      <c r="I585" s="40"/>
      <c r="J585" s="2" t="s">
        <v>1776</v>
      </c>
      <c r="K585" s="38"/>
      <c r="L585" s="38"/>
    </row>
    <row r="586" spans="1:12" s="1" customFormat="1" ht="28.5" customHeight="1">
      <c r="A586" s="35" t="s">
        <v>714</v>
      </c>
      <c r="B586" s="29" t="s">
        <v>715</v>
      </c>
      <c r="C586" s="35">
        <v>900</v>
      </c>
      <c r="D586" s="35">
        <v>90004</v>
      </c>
      <c r="E586" s="35" t="s">
        <v>292</v>
      </c>
      <c r="F586" s="40">
        <v>200000</v>
      </c>
      <c r="G586" s="40"/>
      <c r="H586" s="40"/>
      <c r="I586" s="40"/>
      <c r="J586" s="2" t="s">
        <v>1776</v>
      </c>
      <c r="K586" s="38"/>
      <c r="L586" s="38"/>
    </row>
    <row r="587" spans="1:12" s="1" customFormat="1" ht="53.25" customHeight="1">
      <c r="A587" s="35" t="s">
        <v>716</v>
      </c>
      <c r="B587" s="29" t="s">
        <v>717</v>
      </c>
      <c r="C587" s="35">
        <v>900</v>
      </c>
      <c r="D587" s="35">
        <v>90095</v>
      </c>
      <c r="E587" s="35" t="s">
        <v>292</v>
      </c>
      <c r="F587" s="40">
        <v>650000</v>
      </c>
      <c r="G587" s="40">
        <v>460072</v>
      </c>
      <c r="H587" s="40">
        <v>460056.22</v>
      </c>
      <c r="I587" s="40">
        <f t="shared" si="116"/>
        <v>99.996570102070976</v>
      </c>
      <c r="J587" s="2" t="s">
        <v>2239</v>
      </c>
      <c r="K587" s="38"/>
      <c r="L587" s="38"/>
    </row>
    <row r="588" spans="1:12" s="1" customFormat="1" ht="66" customHeight="1">
      <c r="A588" s="35" t="s">
        <v>718</v>
      </c>
      <c r="B588" s="29" t="s">
        <v>719</v>
      </c>
      <c r="C588" s="35">
        <v>900</v>
      </c>
      <c r="D588" s="35">
        <v>90095</v>
      </c>
      <c r="E588" s="35" t="s">
        <v>292</v>
      </c>
      <c r="F588" s="40">
        <v>500000</v>
      </c>
      <c r="G588" s="40">
        <v>485300</v>
      </c>
      <c r="H588" s="40">
        <v>458398.06</v>
      </c>
      <c r="I588" s="40">
        <f t="shared" si="116"/>
        <v>94.45663713167113</v>
      </c>
      <c r="J588" s="2" t="s">
        <v>2240</v>
      </c>
      <c r="K588" s="38"/>
      <c r="L588" s="38"/>
    </row>
    <row r="589" spans="1:12" s="1" customFormat="1" ht="27.75" customHeight="1">
      <c r="A589" s="41" t="s">
        <v>720</v>
      </c>
      <c r="B589" s="42" t="s">
        <v>721</v>
      </c>
      <c r="C589" s="41"/>
      <c r="D589" s="41"/>
      <c r="E589" s="41"/>
      <c r="F589" s="43">
        <f>F590+F591</f>
        <v>750000</v>
      </c>
      <c r="G589" s="43">
        <f>G590+G591</f>
        <v>617211</v>
      </c>
      <c r="H589" s="43">
        <f>H590+H591</f>
        <v>617210.01</v>
      </c>
      <c r="I589" s="43">
        <f t="shared" ref="I589:I591" si="117">H589/G589*100</f>
        <v>99.999839601044044</v>
      </c>
      <c r="J589" s="68" t="s">
        <v>2241</v>
      </c>
      <c r="K589" s="38"/>
      <c r="L589" s="38"/>
    </row>
    <row r="590" spans="1:12" s="1" customFormat="1" ht="28.5" customHeight="1">
      <c r="A590" s="47"/>
      <c r="B590" s="48" t="s">
        <v>110</v>
      </c>
      <c r="C590" s="47">
        <v>900</v>
      </c>
      <c r="D590" s="47">
        <v>90004</v>
      </c>
      <c r="E590" s="47" t="s">
        <v>292</v>
      </c>
      <c r="F590" s="49">
        <v>300000</v>
      </c>
      <c r="G590" s="49">
        <v>167211</v>
      </c>
      <c r="H590" s="49">
        <v>167210.01</v>
      </c>
      <c r="I590" s="49">
        <f t="shared" si="117"/>
        <v>99.999407933688573</v>
      </c>
      <c r="J590" s="94"/>
      <c r="K590" s="38"/>
      <c r="L590" s="38"/>
    </row>
    <row r="591" spans="1:12" s="1" customFormat="1" ht="28.5" customHeight="1">
      <c r="A591" s="47"/>
      <c r="B591" s="48" t="s">
        <v>37</v>
      </c>
      <c r="C591" s="47">
        <v>900</v>
      </c>
      <c r="D591" s="47">
        <v>90004</v>
      </c>
      <c r="E591" s="47" t="s">
        <v>292</v>
      </c>
      <c r="F591" s="49">
        <v>450000</v>
      </c>
      <c r="G591" s="49">
        <v>450000</v>
      </c>
      <c r="H591" s="49">
        <v>450000</v>
      </c>
      <c r="I591" s="49">
        <f t="shared" si="117"/>
        <v>100</v>
      </c>
      <c r="J591" s="91"/>
      <c r="K591" s="38"/>
      <c r="L591" s="38"/>
    </row>
    <row r="592" spans="1:12" s="1" customFormat="1" ht="28.5" customHeight="1">
      <c r="A592" s="35" t="s">
        <v>722</v>
      </c>
      <c r="B592" s="29" t="s">
        <v>723</v>
      </c>
      <c r="C592" s="35">
        <v>900</v>
      </c>
      <c r="D592" s="35">
        <v>90004</v>
      </c>
      <c r="E592" s="35" t="s">
        <v>292</v>
      </c>
      <c r="F592" s="40">
        <v>80000</v>
      </c>
      <c r="G592" s="40"/>
      <c r="H592" s="40"/>
      <c r="I592" s="40"/>
      <c r="J592" s="2" t="s">
        <v>1777</v>
      </c>
      <c r="K592" s="38"/>
      <c r="L592" s="38"/>
    </row>
    <row r="593" spans="1:12" s="1" customFormat="1" ht="66" customHeight="1">
      <c r="A593" s="35" t="s">
        <v>724</v>
      </c>
      <c r="B593" s="29" t="s">
        <v>725</v>
      </c>
      <c r="C593" s="35">
        <v>900</v>
      </c>
      <c r="D593" s="35">
        <v>90095</v>
      </c>
      <c r="E593" s="35" t="s">
        <v>292</v>
      </c>
      <c r="F593" s="40">
        <v>200000</v>
      </c>
      <c r="G593" s="40">
        <v>167515</v>
      </c>
      <c r="H593" s="40">
        <v>167514.43</v>
      </c>
      <c r="I593" s="40">
        <f t="shared" ref="I593:I602" si="118">H593/G593*100</f>
        <v>99.9996597319643</v>
      </c>
      <c r="J593" s="2" t="s">
        <v>2242</v>
      </c>
      <c r="K593" s="38"/>
      <c r="L593" s="38"/>
    </row>
    <row r="594" spans="1:12" s="1" customFormat="1" ht="27.75" customHeight="1">
      <c r="A594" s="35" t="s">
        <v>726</v>
      </c>
      <c r="B594" s="29" t="s">
        <v>727</v>
      </c>
      <c r="C594" s="35">
        <v>900</v>
      </c>
      <c r="D594" s="35">
        <v>90095</v>
      </c>
      <c r="E594" s="35" t="s">
        <v>292</v>
      </c>
      <c r="F594" s="40">
        <v>150000</v>
      </c>
      <c r="G594" s="40"/>
      <c r="H594" s="40"/>
      <c r="I594" s="40"/>
      <c r="J594" s="2" t="s">
        <v>1778</v>
      </c>
      <c r="K594" s="38"/>
      <c r="L594" s="38"/>
    </row>
    <row r="595" spans="1:12" s="1" customFormat="1" ht="54" customHeight="1">
      <c r="A595" s="35" t="s">
        <v>728</v>
      </c>
      <c r="B595" s="29" t="s">
        <v>729</v>
      </c>
      <c r="C595" s="35">
        <v>900</v>
      </c>
      <c r="D595" s="35">
        <v>90095</v>
      </c>
      <c r="E595" s="35" t="s">
        <v>292</v>
      </c>
      <c r="F595" s="40">
        <v>400000</v>
      </c>
      <c r="G595" s="40">
        <v>298916</v>
      </c>
      <c r="H595" s="40">
        <v>298915.69</v>
      </c>
      <c r="I595" s="40">
        <f t="shared" si="118"/>
        <v>99.99989629193486</v>
      </c>
      <c r="J595" s="2" t="s">
        <v>2243</v>
      </c>
      <c r="K595" s="38"/>
      <c r="L595" s="38"/>
    </row>
    <row r="596" spans="1:12" s="1" customFormat="1" ht="92.25" customHeight="1">
      <c r="A596" s="35" t="s">
        <v>730</v>
      </c>
      <c r="B596" s="29" t="s">
        <v>731</v>
      </c>
      <c r="C596" s="35">
        <v>900</v>
      </c>
      <c r="D596" s="35">
        <v>90095</v>
      </c>
      <c r="E596" s="35" t="s">
        <v>292</v>
      </c>
      <c r="F596" s="40">
        <v>600000</v>
      </c>
      <c r="G596" s="40">
        <v>600000</v>
      </c>
      <c r="H596" s="40">
        <v>599999.92000000004</v>
      </c>
      <c r="I596" s="40">
        <f t="shared" si="118"/>
        <v>99.999986666666672</v>
      </c>
      <c r="J596" s="2" t="s">
        <v>2244</v>
      </c>
      <c r="K596" s="38"/>
      <c r="L596" s="38"/>
    </row>
    <row r="597" spans="1:12" s="1" customFormat="1" ht="34.5" customHeight="1">
      <c r="A597" s="35" t="s">
        <v>732</v>
      </c>
      <c r="B597" s="29" t="s">
        <v>733</v>
      </c>
      <c r="C597" s="35">
        <v>921</v>
      </c>
      <c r="D597" s="35">
        <v>92120</v>
      </c>
      <c r="E597" s="35" t="s">
        <v>292</v>
      </c>
      <c r="F597" s="40">
        <v>150000</v>
      </c>
      <c r="G597" s="40">
        <v>100000</v>
      </c>
      <c r="H597" s="40">
        <v>100000</v>
      </c>
      <c r="I597" s="40">
        <f t="shared" si="118"/>
        <v>100</v>
      </c>
      <c r="J597" s="2" t="s">
        <v>2135</v>
      </c>
      <c r="K597" s="38"/>
      <c r="L597" s="38"/>
    </row>
    <row r="598" spans="1:12" s="1" customFormat="1" ht="27.75" customHeight="1">
      <c r="A598" s="35" t="s">
        <v>734</v>
      </c>
      <c r="B598" s="29" t="s">
        <v>735</v>
      </c>
      <c r="C598" s="35">
        <v>900</v>
      </c>
      <c r="D598" s="35">
        <v>90004</v>
      </c>
      <c r="E598" s="35" t="s">
        <v>292</v>
      </c>
      <c r="F598" s="40">
        <v>500000</v>
      </c>
      <c r="G598" s="40"/>
      <c r="H598" s="40"/>
      <c r="I598" s="40"/>
      <c r="J598" s="2" t="s">
        <v>1775</v>
      </c>
      <c r="K598" s="38"/>
      <c r="L598" s="38"/>
    </row>
    <row r="599" spans="1:12" s="1" customFormat="1" ht="196.5" customHeight="1">
      <c r="A599" s="35" t="s">
        <v>736</v>
      </c>
      <c r="B599" s="29" t="s">
        <v>737</v>
      </c>
      <c r="C599" s="35">
        <v>900</v>
      </c>
      <c r="D599" s="35">
        <v>90004</v>
      </c>
      <c r="E599" s="35" t="s">
        <v>292</v>
      </c>
      <c r="F599" s="40">
        <v>2500000</v>
      </c>
      <c r="G599" s="40">
        <v>2500000</v>
      </c>
      <c r="H599" s="40">
        <v>2496144</v>
      </c>
      <c r="I599" s="40">
        <f t="shared" si="118"/>
        <v>99.845759999999999</v>
      </c>
      <c r="J599" s="2" t="s">
        <v>2143</v>
      </c>
      <c r="K599" s="38"/>
      <c r="L599" s="38"/>
    </row>
    <row r="600" spans="1:12" s="1" customFormat="1" ht="29.25" customHeight="1">
      <c r="A600" s="35" t="s">
        <v>738</v>
      </c>
      <c r="B600" s="29" t="s">
        <v>739</v>
      </c>
      <c r="C600" s="35">
        <v>900</v>
      </c>
      <c r="D600" s="35">
        <v>90004</v>
      </c>
      <c r="E600" s="35" t="s">
        <v>292</v>
      </c>
      <c r="F600" s="40">
        <v>1000000</v>
      </c>
      <c r="G600" s="40"/>
      <c r="H600" s="40"/>
      <c r="I600" s="40"/>
      <c r="J600" s="2" t="s">
        <v>1779</v>
      </c>
      <c r="K600" s="38"/>
      <c r="L600" s="38"/>
    </row>
    <row r="601" spans="1:12" s="1" customFormat="1" ht="78.75" customHeight="1">
      <c r="A601" s="35" t="s">
        <v>740</v>
      </c>
      <c r="B601" s="29" t="s">
        <v>741</v>
      </c>
      <c r="C601" s="35">
        <v>900</v>
      </c>
      <c r="D601" s="35">
        <v>90004</v>
      </c>
      <c r="E601" s="35" t="s">
        <v>292</v>
      </c>
      <c r="F601" s="40">
        <v>200000</v>
      </c>
      <c r="G601" s="40">
        <v>700000</v>
      </c>
      <c r="H601" s="40">
        <v>700000</v>
      </c>
      <c r="I601" s="40">
        <f t="shared" si="118"/>
        <v>100</v>
      </c>
      <c r="J601" s="2" t="s">
        <v>2136</v>
      </c>
      <c r="K601" s="38"/>
      <c r="L601" s="38"/>
    </row>
    <row r="602" spans="1:12" s="1" customFormat="1" ht="80.25" customHeight="1">
      <c r="A602" s="35" t="s">
        <v>742</v>
      </c>
      <c r="B602" s="29" t="s">
        <v>743</v>
      </c>
      <c r="C602" s="35">
        <v>900</v>
      </c>
      <c r="D602" s="35">
        <v>90095</v>
      </c>
      <c r="E602" s="35" t="s">
        <v>292</v>
      </c>
      <c r="F602" s="40">
        <v>100000</v>
      </c>
      <c r="G602" s="40">
        <v>14900</v>
      </c>
      <c r="H602" s="40">
        <v>14900</v>
      </c>
      <c r="I602" s="40">
        <f t="shared" si="118"/>
        <v>100</v>
      </c>
      <c r="J602" s="2" t="s">
        <v>1780</v>
      </c>
      <c r="K602" s="38"/>
      <c r="L602" s="38"/>
    </row>
    <row r="603" spans="1:12" s="1" customFormat="1" ht="65.25" customHeight="1">
      <c r="A603" s="41" t="s">
        <v>744</v>
      </c>
      <c r="B603" s="42" t="s">
        <v>745</v>
      </c>
      <c r="C603" s="41"/>
      <c r="D603" s="41"/>
      <c r="E603" s="41"/>
      <c r="F603" s="43"/>
      <c r="G603" s="43">
        <f t="shared" ref="G603" si="119">G604</f>
        <v>265000</v>
      </c>
      <c r="H603" s="43">
        <f t="shared" ref="H603" si="120">H604</f>
        <v>265000</v>
      </c>
      <c r="I603" s="43">
        <f t="shared" ref="I603:I604" si="121">H603/G603*100</f>
        <v>100</v>
      </c>
      <c r="J603" s="68" t="s">
        <v>2245</v>
      </c>
      <c r="K603" s="38"/>
      <c r="L603" s="38"/>
    </row>
    <row r="604" spans="1:12" s="1" customFormat="1" ht="28.5" customHeight="1">
      <c r="A604" s="44"/>
      <c r="B604" s="45" t="s">
        <v>36</v>
      </c>
      <c r="C604" s="44">
        <v>900</v>
      </c>
      <c r="D604" s="44">
        <v>90004</v>
      </c>
      <c r="E604" s="44" t="s">
        <v>292</v>
      </c>
      <c r="F604" s="46"/>
      <c r="G604" s="46">
        <v>265000</v>
      </c>
      <c r="H604" s="46">
        <v>265000</v>
      </c>
      <c r="I604" s="46">
        <f t="shared" si="121"/>
        <v>100</v>
      </c>
      <c r="J604" s="91"/>
      <c r="K604" s="38"/>
      <c r="L604" s="38"/>
    </row>
    <row r="605" spans="1:12" s="1" customFormat="1" ht="80.25" customHeight="1">
      <c r="A605" s="35" t="s">
        <v>746</v>
      </c>
      <c r="B605" s="29" t="s">
        <v>747</v>
      </c>
      <c r="C605" s="35">
        <v>900</v>
      </c>
      <c r="D605" s="35">
        <v>90095</v>
      </c>
      <c r="E605" s="35" t="s">
        <v>292</v>
      </c>
      <c r="F605" s="40">
        <v>80000</v>
      </c>
      <c r="G605" s="40">
        <v>42000</v>
      </c>
      <c r="H605" s="40">
        <v>42000</v>
      </c>
      <c r="I605" s="40">
        <f>H605/G605*100</f>
        <v>100</v>
      </c>
      <c r="J605" s="2" t="s">
        <v>1781</v>
      </c>
      <c r="K605" s="38"/>
      <c r="L605" s="38"/>
    </row>
    <row r="606" spans="1:12" s="1" customFormat="1" ht="102" customHeight="1">
      <c r="A606" s="41" t="s">
        <v>748</v>
      </c>
      <c r="B606" s="42" t="s">
        <v>749</v>
      </c>
      <c r="C606" s="41"/>
      <c r="D606" s="41"/>
      <c r="E606" s="41"/>
      <c r="F606" s="43">
        <f>F607</f>
        <v>280000</v>
      </c>
      <c r="G606" s="43">
        <f t="shared" ref="G606" si="122">G607</f>
        <v>320999</v>
      </c>
      <c r="H606" s="43">
        <f t="shared" ref="H606" si="123">H607</f>
        <v>320998.36</v>
      </c>
      <c r="I606" s="43">
        <f t="shared" ref="I606:I607" si="124">H606/G606*100</f>
        <v>99.999800622431849</v>
      </c>
      <c r="J606" s="68" t="s">
        <v>2246</v>
      </c>
      <c r="K606" s="38"/>
      <c r="L606" s="38"/>
    </row>
    <row r="607" spans="1:12" s="1" customFormat="1" ht="28.5" customHeight="1">
      <c r="A607" s="44"/>
      <c r="B607" s="45" t="s">
        <v>37</v>
      </c>
      <c r="C607" s="44">
        <v>900</v>
      </c>
      <c r="D607" s="44">
        <v>90095</v>
      </c>
      <c r="E607" s="44" t="s">
        <v>292</v>
      </c>
      <c r="F607" s="46">
        <v>280000</v>
      </c>
      <c r="G607" s="46">
        <v>320999</v>
      </c>
      <c r="H607" s="46">
        <v>320998.36</v>
      </c>
      <c r="I607" s="46">
        <f t="shared" si="124"/>
        <v>99.999800622431849</v>
      </c>
      <c r="J607" s="91"/>
      <c r="K607" s="38"/>
      <c r="L607" s="38"/>
    </row>
    <row r="608" spans="1:12" s="1" customFormat="1" ht="27.75" customHeight="1">
      <c r="A608" s="35" t="s">
        <v>750</v>
      </c>
      <c r="B608" s="29" t="s">
        <v>751</v>
      </c>
      <c r="C608" s="35">
        <v>900</v>
      </c>
      <c r="D608" s="35">
        <v>90004</v>
      </c>
      <c r="E608" s="35" t="s">
        <v>292</v>
      </c>
      <c r="F608" s="40">
        <v>300000</v>
      </c>
      <c r="G608" s="40"/>
      <c r="H608" s="40"/>
      <c r="I608" s="40"/>
      <c r="J608" s="2" t="s">
        <v>1782</v>
      </c>
      <c r="K608" s="38"/>
      <c r="L608" s="38"/>
    </row>
    <row r="609" spans="1:12" s="1" customFormat="1" ht="78.75" customHeight="1">
      <c r="A609" s="35" t="s">
        <v>752</v>
      </c>
      <c r="B609" s="29" t="s">
        <v>753</v>
      </c>
      <c r="C609" s="35">
        <v>900</v>
      </c>
      <c r="D609" s="35">
        <v>90004</v>
      </c>
      <c r="E609" s="35" t="s">
        <v>292</v>
      </c>
      <c r="F609" s="40">
        <v>100000</v>
      </c>
      <c r="G609" s="40">
        <v>50184</v>
      </c>
      <c r="H609" s="40">
        <v>50184</v>
      </c>
      <c r="I609" s="40">
        <f t="shared" ref="I609:I617" si="125">H609/G609*100</f>
        <v>100</v>
      </c>
      <c r="J609" s="2" t="s">
        <v>1783</v>
      </c>
      <c r="K609" s="38"/>
      <c r="L609" s="38"/>
    </row>
    <row r="610" spans="1:12" s="1" customFormat="1" ht="27.75" customHeight="1">
      <c r="A610" s="35" t="s">
        <v>754</v>
      </c>
      <c r="B610" s="29" t="s">
        <v>755</v>
      </c>
      <c r="C610" s="35">
        <v>900</v>
      </c>
      <c r="D610" s="35">
        <v>90004</v>
      </c>
      <c r="E610" s="35" t="s">
        <v>292</v>
      </c>
      <c r="F610" s="40">
        <v>2000000</v>
      </c>
      <c r="G610" s="40">
        <v>328410</v>
      </c>
      <c r="H610" s="40">
        <v>328410</v>
      </c>
      <c r="I610" s="40">
        <f t="shared" si="125"/>
        <v>100</v>
      </c>
      <c r="J610" s="2" t="s">
        <v>1784</v>
      </c>
      <c r="K610" s="38"/>
      <c r="L610" s="38"/>
    </row>
    <row r="611" spans="1:12" s="1" customFormat="1" ht="28.5" customHeight="1">
      <c r="A611" s="35" t="s">
        <v>756</v>
      </c>
      <c r="B611" s="29" t="s">
        <v>757</v>
      </c>
      <c r="C611" s="35">
        <v>900</v>
      </c>
      <c r="D611" s="35">
        <v>90004</v>
      </c>
      <c r="E611" s="35" t="s">
        <v>292</v>
      </c>
      <c r="F611" s="40">
        <v>150000</v>
      </c>
      <c r="G611" s="40"/>
      <c r="H611" s="40"/>
      <c r="I611" s="40"/>
      <c r="J611" s="2" t="s">
        <v>2144</v>
      </c>
      <c r="K611" s="38"/>
      <c r="L611" s="38"/>
    </row>
    <row r="612" spans="1:12" s="1" customFormat="1" ht="27.75" customHeight="1">
      <c r="A612" s="35" t="s">
        <v>758</v>
      </c>
      <c r="B612" s="29" t="s">
        <v>759</v>
      </c>
      <c r="C612" s="35">
        <v>900</v>
      </c>
      <c r="D612" s="35">
        <v>90004</v>
      </c>
      <c r="E612" s="35" t="s">
        <v>292</v>
      </c>
      <c r="F612" s="40">
        <v>300000</v>
      </c>
      <c r="G612" s="40"/>
      <c r="H612" s="40"/>
      <c r="I612" s="40"/>
      <c r="J612" s="2" t="s">
        <v>1775</v>
      </c>
      <c r="K612" s="38"/>
      <c r="L612" s="38"/>
    </row>
    <row r="613" spans="1:12" s="1" customFormat="1" ht="28.5" customHeight="1">
      <c r="A613" s="35" t="s">
        <v>760</v>
      </c>
      <c r="B613" s="29" t="s">
        <v>761</v>
      </c>
      <c r="C613" s="35">
        <v>900</v>
      </c>
      <c r="D613" s="35">
        <v>90095</v>
      </c>
      <c r="E613" s="35" t="s">
        <v>292</v>
      </c>
      <c r="F613" s="40">
        <v>500000</v>
      </c>
      <c r="G613" s="40"/>
      <c r="H613" s="40"/>
      <c r="I613" s="40"/>
      <c r="J613" s="2" t="s">
        <v>1775</v>
      </c>
      <c r="K613" s="38"/>
      <c r="L613" s="38"/>
    </row>
    <row r="614" spans="1:12" s="1" customFormat="1" ht="66" customHeight="1">
      <c r="A614" s="35" t="s">
        <v>762</v>
      </c>
      <c r="B614" s="29" t="s">
        <v>763</v>
      </c>
      <c r="C614" s="35">
        <v>900</v>
      </c>
      <c r="D614" s="35">
        <v>90095</v>
      </c>
      <c r="E614" s="35" t="s">
        <v>292</v>
      </c>
      <c r="F614" s="40">
        <v>600000</v>
      </c>
      <c r="G614" s="40">
        <v>438340</v>
      </c>
      <c r="H614" s="40">
        <v>389727.06</v>
      </c>
      <c r="I614" s="40">
        <f t="shared" si="125"/>
        <v>88.909764110051555</v>
      </c>
      <c r="J614" s="2" t="s">
        <v>2247</v>
      </c>
      <c r="K614" s="38"/>
      <c r="L614" s="38"/>
    </row>
    <row r="615" spans="1:12" s="1" customFormat="1" ht="41.25" customHeight="1">
      <c r="A615" s="35" t="s">
        <v>764</v>
      </c>
      <c r="B615" s="29" t="s">
        <v>765</v>
      </c>
      <c r="C615" s="35">
        <v>900</v>
      </c>
      <c r="D615" s="35">
        <v>90095</v>
      </c>
      <c r="E615" s="35" t="s">
        <v>292</v>
      </c>
      <c r="F615" s="40">
        <v>800000</v>
      </c>
      <c r="G615" s="40"/>
      <c r="H615" s="40"/>
      <c r="I615" s="40"/>
      <c r="J615" s="2" t="s">
        <v>1785</v>
      </c>
      <c r="K615" s="38"/>
      <c r="L615" s="38"/>
    </row>
    <row r="616" spans="1:12" s="1" customFormat="1" ht="93" customHeight="1">
      <c r="A616" s="35" t="s">
        <v>766</v>
      </c>
      <c r="B616" s="29" t="s">
        <v>767</v>
      </c>
      <c r="C616" s="35">
        <v>900</v>
      </c>
      <c r="D616" s="35">
        <v>90095</v>
      </c>
      <c r="E616" s="35" t="s">
        <v>292</v>
      </c>
      <c r="F616" s="40">
        <v>1067000</v>
      </c>
      <c r="G616" s="40">
        <v>1058194</v>
      </c>
      <c r="H616" s="40">
        <v>1057736.6299999999</v>
      </c>
      <c r="I616" s="40">
        <f t="shared" si="125"/>
        <v>99.956778246710897</v>
      </c>
      <c r="J616" s="2" t="s">
        <v>2145</v>
      </c>
      <c r="K616" s="38"/>
      <c r="L616" s="38"/>
    </row>
    <row r="617" spans="1:12" s="1" customFormat="1" ht="155.25" customHeight="1">
      <c r="A617" s="35" t="s">
        <v>768</v>
      </c>
      <c r="B617" s="29" t="s">
        <v>769</v>
      </c>
      <c r="C617" s="35">
        <v>900</v>
      </c>
      <c r="D617" s="35">
        <v>90004</v>
      </c>
      <c r="E617" s="35" t="s">
        <v>292</v>
      </c>
      <c r="F617" s="40">
        <v>100000</v>
      </c>
      <c r="G617" s="40">
        <v>100000</v>
      </c>
      <c r="H617" s="40">
        <v>99999.56</v>
      </c>
      <c r="I617" s="40">
        <f t="shared" si="125"/>
        <v>99.999560000000002</v>
      </c>
      <c r="J617" s="2" t="s">
        <v>2146</v>
      </c>
      <c r="K617" s="38"/>
      <c r="L617" s="38"/>
    </row>
    <row r="618" spans="1:12" s="1" customFormat="1" ht="50.25" customHeight="1">
      <c r="A618" s="41" t="s">
        <v>770</v>
      </c>
      <c r="B618" s="42" t="s">
        <v>771</v>
      </c>
      <c r="C618" s="41"/>
      <c r="D618" s="41"/>
      <c r="E618" s="41"/>
      <c r="F618" s="43">
        <f>F619+F620</f>
        <v>3000000</v>
      </c>
      <c r="G618" s="43">
        <f>G619+G620</f>
        <v>2800000</v>
      </c>
      <c r="H618" s="43">
        <f>H619+H620</f>
        <v>2799135.84</v>
      </c>
      <c r="I618" s="43">
        <f t="shared" ref="I618:I620" si="126">H618/G618*100</f>
        <v>99.969137142857136</v>
      </c>
      <c r="J618" s="68" t="s">
        <v>2248</v>
      </c>
      <c r="K618" s="38"/>
      <c r="L618" s="38"/>
    </row>
    <row r="619" spans="1:12" s="1" customFormat="1" ht="28.5" customHeight="1">
      <c r="A619" s="47"/>
      <c r="B619" s="48" t="s">
        <v>13</v>
      </c>
      <c r="C619" s="47">
        <v>900</v>
      </c>
      <c r="D619" s="47">
        <v>90004</v>
      </c>
      <c r="E619" s="47" t="s">
        <v>292</v>
      </c>
      <c r="F619" s="49">
        <v>500000</v>
      </c>
      <c r="G619" s="49">
        <v>300000</v>
      </c>
      <c r="H619" s="49">
        <v>299135.84000000003</v>
      </c>
      <c r="I619" s="49">
        <f t="shared" si="126"/>
        <v>99.711946666666677</v>
      </c>
      <c r="J619" s="94"/>
      <c r="K619" s="38"/>
      <c r="L619" s="38"/>
    </row>
    <row r="620" spans="1:12" s="1" customFormat="1" ht="28.5" customHeight="1">
      <c r="A620" s="47"/>
      <c r="B620" s="48" t="s">
        <v>29</v>
      </c>
      <c r="C620" s="47">
        <v>900</v>
      </c>
      <c r="D620" s="47">
        <v>90004</v>
      </c>
      <c r="E620" s="47" t="s">
        <v>292</v>
      </c>
      <c r="F620" s="49">
        <v>2500000</v>
      </c>
      <c r="G620" s="49">
        <v>2500000</v>
      </c>
      <c r="H620" s="49">
        <v>2500000</v>
      </c>
      <c r="I620" s="49">
        <f t="shared" si="126"/>
        <v>100</v>
      </c>
      <c r="J620" s="91"/>
      <c r="K620" s="38"/>
      <c r="L620" s="38"/>
    </row>
    <row r="621" spans="1:12" s="1" customFormat="1" ht="53.25" customHeight="1">
      <c r="A621" s="35" t="s">
        <v>772</v>
      </c>
      <c r="B621" s="29" t="s">
        <v>773</v>
      </c>
      <c r="C621" s="35">
        <v>900</v>
      </c>
      <c r="D621" s="35">
        <v>90005</v>
      </c>
      <c r="E621" s="35" t="s">
        <v>635</v>
      </c>
      <c r="F621" s="40"/>
      <c r="G621" s="40">
        <v>71344</v>
      </c>
      <c r="H621" s="40">
        <v>71343</v>
      </c>
      <c r="I621" s="40">
        <f>H621/G621*100</f>
        <v>99.99859834043508</v>
      </c>
      <c r="J621" s="2" t="s">
        <v>2147</v>
      </c>
      <c r="K621" s="38"/>
      <c r="L621" s="38"/>
    </row>
    <row r="622" spans="1:12" s="1" customFormat="1" ht="53.25" customHeight="1">
      <c r="A622" s="35" t="s">
        <v>774</v>
      </c>
      <c r="B622" s="29" t="s">
        <v>775</v>
      </c>
      <c r="C622" s="35">
        <v>900</v>
      </c>
      <c r="D622" s="35">
        <v>90004</v>
      </c>
      <c r="E622" s="35" t="s">
        <v>292</v>
      </c>
      <c r="F622" s="40">
        <v>6150</v>
      </c>
      <c r="G622" s="40">
        <v>5000</v>
      </c>
      <c r="H622" s="40">
        <v>5000</v>
      </c>
      <c r="I622" s="40">
        <f>H622/G622*100</f>
        <v>100</v>
      </c>
      <c r="J622" s="2" t="s">
        <v>2249</v>
      </c>
      <c r="K622" s="38"/>
      <c r="L622" s="38"/>
    </row>
    <row r="623" spans="1:12" s="1" customFormat="1" ht="28.5" customHeight="1">
      <c r="A623" s="41" t="s">
        <v>776</v>
      </c>
      <c r="B623" s="42" t="s">
        <v>777</v>
      </c>
      <c r="C623" s="41"/>
      <c r="D623" s="41"/>
      <c r="E623" s="41"/>
      <c r="F623" s="43">
        <f>F624</f>
        <v>100000</v>
      </c>
      <c r="G623" s="43">
        <f t="shared" ref="G623" si="127">G624</f>
        <v>48000</v>
      </c>
      <c r="H623" s="43">
        <f t="shared" ref="H623" si="128">H624</f>
        <v>48000</v>
      </c>
      <c r="I623" s="43">
        <f t="shared" ref="I623:I624" si="129">H623/G623*100</f>
        <v>100</v>
      </c>
      <c r="J623" s="68" t="s">
        <v>1786</v>
      </c>
      <c r="K623" s="38"/>
      <c r="L623" s="38"/>
    </row>
    <row r="624" spans="1:12" s="1" customFormat="1" ht="28.5" customHeight="1">
      <c r="A624" s="44"/>
      <c r="B624" s="45" t="s">
        <v>31</v>
      </c>
      <c r="C624" s="44">
        <v>900</v>
      </c>
      <c r="D624" s="44">
        <v>90095</v>
      </c>
      <c r="E624" s="44" t="s">
        <v>292</v>
      </c>
      <c r="F624" s="46">
        <v>100000</v>
      </c>
      <c r="G624" s="46">
        <v>48000</v>
      </c>
      <c r="H624" s="46">
        <v>48000</v>
      </c>
      <c r="I624" s="46">
        <f t="shared" si="129"/>
        <v>100</v>
      </c>
      <c r="J624" s="69"/>
      <c r="K624" s="38"/>
      <c r="L624" s="38"/>
    </row>
    <row r="625" spans="1:12" s="1" customFormat="1" ht="28.5" customHeight="1">
      <c r="A625" s="41" t="s">
        <v>778</v>
      </c>
      <c r="B625" s="42" t="s">
        <v>779</v>
      </c>
      <c r="C625" s="41"/>
      <c r="D625" s="41"/>
      <c r="E625" s="41"/>
      <c r="F625" s="43">
        <f>F626</f>
        <v>485081</v>
      </c>
      <c r="G625" s="43">
        <f t="shared" ref="G625" si="130">G626</f>
        <v>180592</v>
      </c>
      <c r="H625" s="43">
        <f t="shared" ref="H625" si="131">H626</f>
        <v>180591.85</v>
      </c>
      <c r="I625" s="43">
        <f t="shared" ref="I625:I626" si="132">H625/G625*100</f>
        <v>99.999916939842308</v>
      </c>
      <c r="J625" s="68" t="s">
        <v>2250</v>
      </c>
      <c r="K625" s="38"/>
      <c r="L625" s="38"/>
    </row>
    <row r="626" spans="1:12" s="1" customFormat="1" ht="28.5" customHeight="1">
      <c r="A626" s="44"/>
      <c r="B626" s="45" t="s">
        <v>37</v>
      </c>
      <c r="C626" s="44">
        <v>900</v>
      </c>
      <c r="D626" s="44">
        <v>90004</v>
      </c>
      <c r="E626" s="44" t="s">
        <v>292</v>
      </c>
      <c r="F626" s="46">
        <v>485081</v>
      </c>
      <c r="G626" s="46">
        <v>180592</v>
      </c>
      <c r="H626" s="46">
        <v>180591.85</v>
      </c>
      <c r="I626" s="46">
        <f t="shared" si="132"/>
        <v>99.999916939842308</v>
      </c>
      <c r="J626" s="91"/>
      <c r="K626" s="38"/>
      <c r="L626" s="38"/>
    </row>
    <row r="627" spans="1:12" s="1" customFormat="1" ht="89.25" customHeight="1">
      <c r="A627" s="41" t="s">
        <v>780</v>
      </c>
      <c r="B627" s="42" t="s">
        <v>781</v>
      </c>
      <c r="C627" s="41"/>
      <c r="D627" s="41"/>
      <c r="E627" s="41"/>
      <c r="F627" s="43">
        <f>F628</f>
        <v>780000</v>
      </c>
      <c r="G627" s="43">
        <f t="shared" ref="G627" si="133">G628</f>
        <v>146298</v>
      </c>
      <c r="H627" s="43">
        <f t="shared" ref="H627" si="134">H628</f>
        <v>146297.25</v>
      </c>
      <c r="I627" s="43">
        <f t="shared" ref="I627:I628" si="135">H627/G627*100</f>
        <v>99.999487347742274</v>
      </c>
      <c r="J627" s="68" t="s">
        <v>1787</v>
      </c>
      <c r="K627" s="38"/>
      <c r="L627" s="38"/>
    </row>
    <row r="628" spans="1:12" s="1" customFormat="1" ht="28.5" customHeight="1">
      <c r="A628" s="44"/>
      <c r="B628" s="45" t="s">
        <v>37</v>
      </c>
      <c r="C628" s="44">
        <v>900</v>
      </c>
      <c r="D628" s="44">
        <v>90004</v>
      </c>
      <c r="E628" s="44" t="s">
        <v>292</v>
      </c>
      <c r="F628" s="46">
        <v>780000</v>
      </c>
      <c r="G628" s="46">
        <v>146298</v>
      </c>
      <c r="H628" s="46">
        <v>146297.25</v>
      </c>
      <c r="I628" s="46">
        <f t="shared" si="135"/>
        <v>99.999487347742274</v>
      </c>
      <c r="J628" s="91"/>
      <c r="K628" s="38"/>
      <c r="L628" s="38"/>
    </row>
    <row r="629" spans="1:12" s="1" customFormat="1" ht="41.25" customHeight="1">
      <c r="A629" s="35" t="s">
        <v>782</v>
      </c>
      <c r="B629" s="29" t="s">
        <v>783</v>
      </c>
      <c r="C629" s="35">
        <v>900</v>
      </c>
      <c r="D629" s="35">
        <v>90095</v>
      </c>
      <c r="E629" s="35" t="s">
        <v>292</v>
      </c>
      <c r="F629" s="40">
        <v>700000</v>
      </c>
      <c r="G629" s="40"/>
      <c r="H629" s="40"/>
      <c r="I629" s="40"/>
      <c r="J629" s="2" t="s">
        <v>1775</v>
      </c>
      <c r="K629" s="38"/>
      <c r="L629" s="38"/>
    </row>
    <row r="630" spans="1:12" s="1" customFormat="1" ht="76.5" customHeight="1">
      <c r="A630" s="41" t="s">
        <v>784</v>
      </c>
      <c r="B630" s="42" t="s">
        <v>785</v>
      </c>
      <c r="C630" s="41"/>
      <c r="D630" s="41"/>
      <c r="E630" s="41"/>
      <c r="F630" s="43">
        <f>F631</f>
        <v>450000</v>
      </c>
      <c r="G630" s="43">
        <f t="shared" ref="G630" si="136">G631</f>
        <v>719818</v>
      </c>
      <c r="H630" s="43">
        <f t="shared" ref="H630" si="137">H631</f>
        <v>719818</v>
      </c>
      <c r="I630" s="43">
        <f t="shared" ref="I630:I635" si="138">H630/G630*100</f>
        <v>100</v>
      </c>
      <c r="J630" s="68" t="s">
        <v>2251</v>
      </c>
      <c r="K630" s="38"/>
      <c r="L630" s="38"/>
    </row>
    <row r="631" spans="1:12" s="1" customFormat="1" ht="28.5" customHeight="1">
      <c r="A631" s="44"/>
      <c r="B631" s="45" t="s">
        <v>37</v>
      </c>
      <c r="C631" s="44">
        <v>900</v>
      </c>
      <c r="D631" s="44">
        <v>90004</v>
      </c>
      <c r="E631" s="44" t="s">
        <v>292</v>
      </c>
      <c r="F631" s="46">
        <v>450000</v>
      </c>
      <c r="G631" s="46">
        <v>719818</v>
      </c>
      <c r="H631" s="46">
        <v>719818</v>
      </c>
      <c r="I631" s="46">
        <f t="shared" si="138"/>
        <v>100</v>
      </c>
      <c r="J631" s="91"/>
      <c r="K631" s="38"/>
      <c r="L631" s="38"/>
    </row>
    <row r="632" spans="1:12" s="1" customFormat="1" ht="28.5" customHeight="1">
      <c r="A632" s="41" t="s">
        <v>786</v>
      </c>
      <c r="B632" s="42" t="s">
        <v>787</v>
      </c>
      <c r="C632" s="41"/>
      <c r="D632" s="41"/>
      <c r="E632" s="41"/>
      <c r="F632" s="43">
        <f>F633</f>
        <v>258000</v>
      </c>
      <c r="G632" s="43">
        <f t="shared" ref="G632" si="139">G633</f>
        <v>158000</v>
      </c>
      <c r="H632" s="43">
        <f t="shared" ref="H632" si="140">H633</f>
        <v>128039.27</v>
      </c>
      <c r="I632" s="43">
        <f t="shared" si="138"/>
        <v>81.037512658227854</v>
      </c>
      <c r="J632" s="68" t="s">
        <v>2252</v>
      </c>
      <c r="K632" s="38"/>
      <c r="L632" s="38"/>
    </row>
    <row r="633" spans="1:12" s="1" customFormat="1" ht="28.5" customHeight="1">
      <c r="A633" s="44"/>
      <c r="B633" s="45" t="s">
        <v>37</v>
      </c>
      <c r="C633" s="44">
        <v>900</v>
      </c>
      <c r="D633" s="44">
        <v>90095</v>
      </c>
      <c r="E633" s="44" t="s">
        <v>292</v>
      </c>
      <c r="F633" s="46">
        <v>258000</v>
      </c>
      <c r="G633" s="46">
        <v>158000</v>
      </c>
      <c r="H633" s="46">
        <v>128039.27</v>
      </c>
      <c r="I633" s="46">
        <f t="shared" si="138"/>
        <v>81.037512658227854</v>
      </c>
      <c r="J633" s="91"/>
      <c r="K633" s="38"/>
      <c r="L633" s="38"/>
    </row>
    <row r="634" spans="1:12" s="1" customFormat="1" ht="62.25" customHeight="1">
      <c r="A634" s="41" t="s">
        <v>788</v>
      </c>
      <c r="B634" s="42" t="s">
        <v>789</v>
      </c>
      <c r="C634" s="41"/>
      <c r="D634" s="41"/>
      <c r="E634" s="41"/>
      <c r="F634" s="43">
        <f>F635</f>
        <v>100000</v>
      </c>
      <c r="G634" s="43">
        <f t="shared" ref="G634" si="141">G635</f>
        <v>312768</v>
      </c>
      <c r="H634" s="43">
        <f t="shared" ref="H634" si="142">H635</f>
        <v>312768</v>
      </c>
      <c r="I634" s="43">
        <f t="shared" si="138"/>
        <v>100</v>
      </c>
      <c r="J634" s="68" t="s">
        <v>2253</v>
      </c>
      <c r="K634" s="38"/>
      <c r="L634" s="38"/>
    </row>
    <row r="635" spans="1:12" s="1" customFormat="1" ht="28.5" customHeight="1">
      <c r="A635" s="44"/>
      <c r="B635" s="45" t="s">
        <v>37</v>
      </c>
      <c r="C635" s="44">
        <v>900</v>
      </c>
      <c r="D635" s="44">
        <v>90095</v>
      </c>
      <c r="E635" s="44" t="s">
        <v>292</v>
      </c>
      <c r="F635" s="46">
        <v>100000</v>
      </c>
      <c r="G635" s="46">
        <v>312768</v>
      </c>
      <c r="H635" s="46">
        <v>312768</v>
      </c>
      <c r="I635" s="46">
        <f t="shared" si="138"/>
        <v>100</v>
      </c>
      <c r="J635" s="91"/>
      <c r="K635" s="38"/>
      <c r="L635" s="38"/>
    </row>
    <row r="636" spans="1:12" s="1" customFormat="1" ht="28.5" customHeight="1">
      <c r="A636" s="41" t="s">
        <v>790</v>
      </c>
      <c r="B636" s="42" t="s">
        <v>791</v>
      </c>
      <c r="C636" s="41"/>
      <c r="D636" s="41"/>
      <c r="E636" s="41"/>
      <c r="F636" s="43">
        <f>F637</f>
        <v>100000</v>
      </c>
      <c r="G636" s="43">
        <f t="shared" ref="G636" si="143">G637</f>
        <v>74666</v>
      </c>
      <c r="H636" s="43">
        <f t="shared" ref="H636" si="144">H637</f>
        <v>74665.279999999999</v>
      </c>
      <c r="I636" s="43">
        <f t="shared" ref="I636:I641" si="145">H636/G636*100</f>
        <v>99.999035705675936</v>
      </c>
      <c r="J636" s="68" t="s">
        <v>2254</v>
      </c>
      <c r="K636" s="38"/>
      <c r="L636" s="38"/>
    </row>
    <row r="637" spans="1:12" s="1" customFormat="1" ht="28.5" customHeight="1">
      <c r="A637" s="44"/>
      <c r="B637" s="45" t="s">
        <v>37</v>
      </c>
      <c r="C637" s="44">
        <v>900</v>
      </c>
      <c r="D637" s="44">
        <v>90004</v>
      </c>
      <c r="E637" s="44" t="s">
        <v>292</v>
      </c>
      <c r="F637" s="46">
        <v>100000</v>
      </c>
      <c r="G637" s="46">
        <v>74666</v>
      </c>
      <c r="H637" s="46">
        <v>74665.279999999999</v>
      </c>
      <c r="I637" s="46">
        <f t="shared" si="145"/>
        <v>99.999035705675936</v>
      </c>
      <c r="J637" s="91"/>
      <c r="K637" s="38"/>
      <c r="L637" s="38"/>
    </row>
    <row r="638" spans="1:12" s="1" customFormat="1" ht="28.5" customHeight="1">
      <c r="A638" s="41" t="s">
        <v>792</v>
      </c>
      <c r="B638" s="42" t="s">
        <v>793</v>
      </c>
      <c r="C638" s="41"/>
      <c r="D638" s="41"/>
      <c r="E638" s="41"/>
      <c r="F638" s="43">
        <f>F639</f>
        <v>400000</v>
      </c>
      <c r="G638" s="43">
        <f t="shared" ref="G638" si="146">G639</f>
        <v>400000</v>
      </c>
      <c r="H638" s="43">
        <f t="shared" ref="H638" si="147">H639</f>
        <v>400000</v>
      </c>
      <c r="I638" s="43">
        <f t="shared" si="145"/>
        <v>100</v>
      </c>
      <c r="J638" s="68" t="s">
        <v>2148</v>
      </c>
      <c r="K638" s="38"/>
      <c r="L638" s="38"/>
    </row>
    <row r="639" spans="1:12" s="1" customFormat="1" ht="28.5" customHeight="1">
      <c r="A639" s="44"/>
      <c r="B639" s="45" t="s">
        <v>37</v>
      </c>
      <c r="C639" s="44">
        <v>900</v>
      </c>
      <c r="D639" s="44">
        <v>90004</v>
      </c>
      <c r="E639" s="44" t="s">
        <v>292</v>
      </c>
      <c r="F639" s="46">
        <v>400000</v>
      </c>
      <c r="G639" s="46">
        <v>400000</v>
      </c>
      <c r="H639" s="46">
        <v>400000</v>
      </c>
      <c r="I639" s="46">
        <f t="shared" si="145"/>
        <v>100</v>
      </c>
      <c r="J639" s="69"/>
      <c r="K639" s="38"/>
      <c r="L639" s="38" t="s">
        <v>2150</v>
      </c>
    </row>
    <row r="640" spans="1:12" s="1" customFormat="1" ht="28.5" customHeight="1">
      <c r="A640" s="41" t="s">
        <v>794</v>
      </c>
      <c r="B640" s="42" t="s">
        <v>795</v>
      </c>
      <c r="C640" s="41"/>
      <c r="D640" s="41"/>
      <c r="E640" s="41"/>
      <c r="F640" s="43">
        <f>F641</f>
        <v>580000</v>
      </c>
      <c r="G640" s="43">
        <f t="shared" ref="G640" si="148">G641</f>
        <v>580000</v>
      </c>
      <c r="H640" s="43">
        <f t="shared" ref="H640" si="149">H641</f>
        <v>578500</v>
      </c>
      <c r="I640" s="43">
        <f t="shared" si="145"/>
        <v>99.741379310344826</v>
      </c>
      <c r="J640" s="68" t="s">
        <v>2149</v>
      </c>
      <c r="K640" s="38"/>
      <c r="L640" s="38"/>
    </row>
    <row r="641" spans="1:12" s="1" customFormat="1" ht="28.5" customHeight="1">
      <c r="A641" s="44"/>
      <c r="B641" s="45" t="s">
        <v>37</v>
      </c>
      <c r="C641" s="44">
        <v>900</v>
      </c>
      <c r="D641" s="44">
        <v>90004</v>
      </c>
      <c r="E641" s="44" t="s">
        <v>292</v>
      </c>
      <c r="F641" s="46">
        <v>580000</v>
      </c>
      <c r="G641" s="46">
        <v>580000</v>
      </c>
      <c r="H641" s="46">
        <v>578500</v>
      </c>
      <c r="I641" s="46">
        <f t="shared" si="145"/>
        <v>99.741379310344826</v>
      </c>
      <c r="J641" s="91"/>
      <c r="K641" s="38"/>
      <c r="L641" s="38"/>
    </row>
    <row r="642" spans="1:12" s="1" customFormat="1" ht="28.5" customHeight="1">
      <c r="A642" s="41" t="s">
        <v>796</v>
      </c>
      <c r="B642" s="42" t="s">
        <v>797</v>
      </c>
      <c r="C642" s="41"/>
      <c r="D642" s="41"/>
      <c r="E642" s="41"/>
      <c r="F642" s="43">
        <f>F643</f>
        <v>270000</v>
      </c>
      <c r="G642" s="43">
        <f t="shared" ref="G642" si="150">G643</f>
        <v>298423</v>
      </c>
      <c r="H642" s="43">
        <f t="shared" ref="H642" si="151">H643</f>
        <v>298422.26</v>
      </c>
      <c r="I642" s="43">
        <f t="shared" ref="I642:I647" si="152">H642/G642*100</f>
        <v>99.999752029836841</v>
      </c>
      <c r="J642" s="68" t="s">
        <v>2255</v>
      </c>
      <c r="K642" s="38"/>
      <c r="L642" s="38"/>
    </row>
    <row r="643" spans="1:12" s="1" customFormat="1" ht="28.5" customHeight="1">
      <c r="A643" s="44"/>
      <c r="B643" s="45" t="s">
        <v>37</v>
      </c>
      <c r="C643" s="44">
        <v>900</v>
      </c>
      <c r="D643" s="44">
        <v>90004</v>
      </c>
      <c r="E643" s="44" t="s">
        <v>292</v>
      </c>
      <c r="F643" s="46">
        <v>270000</v>
      </c>
      <c r="G643" s="46">
        <v>298423</v>
      </c>
      <c r="H643" s="46">
        <v>298422.26</v>
      </c>
      <c r="I643" s="46">
        <f t="shared" si="152"/>
        <v>99.999752029836841</v>
      </c>
      <c r="J643" s="69"/>
      <c r="K643" s="38"/>
      <c r="L643" s="38"/>
    </row>
    <row r="644" spans="1:12" s="1" customFormat="1" ht="28.5" customHeight="1">
      <c r="A644" s="41" t="s">
        <v>798</v>
      </c>
      <c r="B644" s="42" t="s">
        <v>799</v>
      </c>
      <c r="C644" s="41"/>
      <c r="D644" s="41"/>
      <c r="E644" s="41"/>
      <c r="F644" s="43"/>
      <c r="G644" s="43">
        <f t="shared" ref="G644" si="153">G645</f>
        <v>18025</v>
      </c>
      <c r="H644" s="43">
        <f t="shared" ref="H644" si="154">H645</f>
        <v>18024.04</v>
      </c>
      <c r="I644" s="43">
        <f t="shared" si="152"/>
        <v>99.994674063800275</v>
      </c>
      <c r="J644" s="68" t="s">
        <v>1788</v>
      </c>
      <c r="K644" s="38"/>
      <c r="L644" s="38"/>
    </row>
    <row r="645" spans="1:12" s="1" customFormat="1" ht="28.5" customHeight="1">
      <c r="A645" s="44"/>
      <c r="B645" s="45" t="s">
        <v>37</v>
      </c>
      <c r="C645" s="44">
        <v>900</v>
      </c>
      <c r="D645" s="44">
        <v>90004</v>
      </c>
      <c r="E645" s="44" t="s">
        <v>292</v>
      </c>
      <c r="F645" s="46"/>
      <c r="G645" s="46">
        <v>18025</v>
      </c>
      <c r="H645" s="46">
        <v>18024.04</v>
      </c>
      <c r="I645" s="46">
        <f t="shared" si="152"/>
        <v>99.994674063800275</v>
      </c>
      <c r="J645" s="91"/>
      <c r="K645" s="38"/>
      <c r="L645" s="38"/>
    </row>
    <row r="646" spans="1:12" s="1" customFormat="1" ht="63.75" customHeight="1">
      <c r="A646" s="41" t="s">
        <v>800</v>
      </c>
      <c r="B646" s="42" t="s">
        <v>801</v>
      </c>
      <c r="C646" s="41"/>
      <c r="D646" s="41"/>
      <c r="E646" s="41"/>
      <c r="F646" s="43">
        <f>F647</f>
        <v>320000</v>
      </c>
      <c r="G646" s="43">
        <f t="shared" ref="G646" si="155">G647</f>
        <v>276500</v>
      </c>
      <c r="H646" s="43">
        <f t="shared" ref="H646" si="156">H647</f>
        <v>276500</v>
      </c>
      <c r="I646" s="43">
        <f t="shared" si="152"/>
        <v>100</v>
      </c>
      <c r="J646" s="68" t="s">
        <v>2256</v>
      </c>
      <c r="K646" s="38"/>
      <c r="L646" s="38"/>
    </row>
    <row r="647" spans="1:12" s="1" customFormat="1" ht="28.5" customHeight="1">
      <c r="A647" s="44"/>
      <c r="B647" s="45" t="s">
        <v>37</v>
      </c>
      <c r="C647" s="44">
        <v>900</v>
      </c>
      <c r="D647" s="44">
        <v>90004</v>
      </c>
      <c r="E647" s="44" t="s">
        <v>292</v>
      </c>
      <c r="F647" s="46">
        <v>320000</v>
      </c>
      <c r="G647" s="46">
        <v>276500</v>
      </c>
      <c r="H647" s="46">
        <v>276500</v>
      </c>
      <c r="I647" s="46">
        <f t="shared" si="152"/>
        <v>100</v>
      </c>
      <c r="J647" s="91"/>
      <c r="K647" s="38"/>
      <c r="L647" s="38"/>
    </row>
    <row r="648" spans="1:12" s="1" customFormat="1" ht="87" customHeight="1">
      <c r="A648" s="41" t="s">
        <v>802</v>
      </c>
      <c r="B648" s="42" t="s">
        <v>803</v>
      </c>
      <c r="C648" s="41"/>
      <c r="D648" s="41"/>
      <c r="E648" s="41"/>
      <c r="F648" s="43">
        <f>F649</f>
        <v>500000</v>
      </c>
      <c r="G648" s="43">
        <f t="shared" ref="G648" si="157">G649</f>
        <v>608708</v>
      </c>
      <c r="H648" s="43">
        <f t="shared" ref="H648" si="158">H649</f>
        <v>608708</v>
      </c>
      <c r="I648" s="43">
        <f t="shared" ref="I648:I649" si="159">H648/G648*100</f>
        <v>100</v>
      </c>
      <c r="J648" s="68" t="s">
        <v>2257</v>
      </c>
      <c r="K648" s="38"/>
      <c r="L648" s="38"/>
    </row>
    <row r="649" spans="1:12" s="1" customFormat="1" ht="28.5" customHeight="1">
      <c r="A649" s="44"/>
      <c r="B649" s="45" t="s">
        <v>37</v>
      </c>
      <c r="C649" s="44">
        <v>900</v>
      </c>
      <c r="D649" s="44">
        <v>90095</v>
      </c>
      <c r="E649" s="44" t="s">
        <v>292</v>
      </c>
      <c r="F649" s="46">
        <v>500000</v>
      </c>
      <c r="G649" s="46">
        <v>608708</v>
      </c>
      <c r="H649" s="46">
        <v>608708</v>
      </c>
      <c r="I649" s="46">
        <f t="shared" si="159"/>
        <v>100</v>
      </c>
      <c r="J649" s="91"/>
      <c r="K649" s="38"/>
      <c r="L649" s="38"/>
    </row>
    <row r="650" spans="1:12" s="1" customFormat="1" ht="41.25" customHeight="1">
      <c r="A650" s="41" t="s">
        <v>804</v>
      </c>
      <c r="B650" s="42" t="s">
        <v>805</v>
      </c>
      <c r="C650" s="41"/>
      <c r="D650" s="41"/>
      <c r="E650" s="41"/>
      <c r="F650" s="43">
        <f>F651</f>
        <v>485225</v>
      </c>
      <c r="G650" s="43">
        <f t="shared" ref="G650" si="160">G651</f>
        <v>632281</v>
      </c>
      <c r="H650" s="43">
        <f t="shared" ref="H650" si="161">H651</f>
        <v>630780.88</v>
      </c>
      <c r="I650" s="43">
        <f t="shared" ref="I650:I653" si="162">H650/G650*100</f>
        <v>99.762744729004979</v>
      </c>
      <c r="J650" s="68" t="s">
        <v>2258</v>
      </c>
      <c r="K650" s="38"/>
      <c r="L650" s="38"/>
    </row>
    <row r="651" spans="1:12" s="1" customFormat="1" ht="28.5" customHeight="1">
      <c r="A651" s="44"/>
      <c r="B651" s="45" t="s">
        <v>37</v>
      </c>
      <c r="C651" s="44">
        <v>900</v>
      </c>
      <c r="D651" s="44">
        <v>90004</v>
      </c>
      <c r="E651" s="44" t="s">
        <v>292</v>
      </c>
      <c r="F651" s="46">
        <v>485225</v>
      </c>
      <c r="G651" s="46">
        <v>632281</v>
      </c>
      <c r="H651" s="46">
        <v>630780.88</v>
      </c>
      <c r="I651" s="46">
        <f t="shared" si="162"/>
        <v>99.762744729004979</v>
      </c>
      <c r="J651" s="69" t="s">
        <v>1789</v>
      </c>
      <c r="K651" s="38"/>
      <c r="L651" s="38"/>
    </row>
    <row r="652" spans="1:12" s="1" customFormat="1" ht="28.5" customHeight="1">
      <c r="A652" s="41" t="s">
        <v>806</v>
      </c>
      <c r="B652" s="42" t="s">
        <v>807</v>
      </c>
      <c r="C652" s="41"/>
      <c r="D652" s="41"/>
      <c r="E652" s="41"/>
      <c r="F652" s="43">
        <f>F653</f>
        <v>400000</v>
      </c>
      <c r="G652" s="43">
        <f t="shared" ref="G652" si="163">G653</f>
        <v>400000</v>
      </c>
      <c r="H652" s="43">
        <f t="shared" ref="H652" si="164">H653</f>
        <v>400000</v>
      </c>
      <c r="I652" s="43">
        <f t="shared" si="162"/>
        <v>100</v>
      </c>
      <c r="J652" s="97" t="s">
        <v>2151</v>
      </c>
      <c r="K652" s="38"/>
      <c r="L652" s="38"/>
    </row>
    <row r="653" spans="1:12" s="1" customFormat="1" ht="28.5" customHeight="1">
      <c r="A653" s="44"/>
      <c r="B653" s="45" t="s">
        <v>37</v>
      </c>
      <c r="C653" s="44">
        <v>900</v>
      </c>
      <c r="D653" s="44">
        <v>90095</v>
      </c>
      <c r="E653" s="44" t="s">
        <v>292</v>
      </c>
      <c r="F653" s="46">
        <v>400000</v>
      </c>
      <c r="G653" s="46">
        <v>400000</v>
      </c>
      <c r="H653" s="46">
        <v>400000</v>
      </c>
      <c r="I653" s="46">
        <f t="shared" si="162"/>
        <v>100</v>
      </c>
      <c r="J653" s="69" t="s">
        <v>1790</v>
      </c>
      <c r="K653" s="38"/>
      <c r="L653" s="38"/>
    </row>
    <row r="654" spans="1:12" s="1" customFormat="1" ht="39" customHeight="1">
      <c r="A654" s="41" t="s">
        <v>808</v>
      </c>
      <c r="B654" s="42" t="s">
        <v>809</v>
      </c>
      <c r="C654" s="41"/>
      <c r="D654" s="41"/>
      <c r="E654" s="41"/>
      <c r="F654" s="43">
        <f>F655</f>
        <v>295000</v>
      </c>
      <c r="G654" s="43">
        <f t="shared" ref="G654" si="165">G655</f>
        <v>295000</v>
      </c>
      <c r="H654" s="43">
        <f t="shared" ref="H654" si="166">H655</f>
        <v>294999.99</v>
      </c>
      <c r="I654" s="43">
        <f t="shared" ref="I654:I658" si="167">H654/G654*100</f>
        <v>99.999996610169489</v>
      </c>
      <c r="J654" s="68" t="s">
        <v>1791</v>
      </c>
      <c r="K654" s="38"/>
      <c r="L654" s="38"/>
    </row>
    <row r="655" spans="1:12" s="1" customFormat="1" ht="28.5" customHeight="1">
      <c r="A655" s="44"/>
      <c r="B655" s="45" t="s">
        <v>37</v>
      </c>
      <c r="C655" s="44">
        <v>900</v>
      </c>
      <c r="D655" s="44">
        <v>90095</v>
      </c>
      <c r="E655" s="44" t="s">
        <v>292</v>
      </c>
      <c r="F655" s="46">
        <v>295000</v>
      </c>
      <c r="G655" s="46">
        <v>295000</v>
      </c>
      <c r="H655" s="46">
        <v>294999.99</v>
      </c>
      <c r="I655" s="46">
        <f t="shared" si="167"/>
        <v>99.999996610169489</v>
      </c>
      <c r="J655" s="69" t="s">
        <v>1791</v>
      </c>
      <c r="K655" s="38"/>
      <c r="L655" s="38"/>
    </row>
    <row r="656" spans="1:12" s="1" customFormat="1" ht="27.75" customHeight="1">
      <c r="A656" s="41" t="s">
        <v>810</v>
      </c>
      <c r="B656" s="42" t="s">
        <v>811</v>
      </c>
      <c r="C656" s="41"/>
      <c r="D656" s="41"/>
      <c r="E656" s="41"/>
      <c r="F656" s="43"/>
      <c r="G656" s="43">
        <f>G657+G658</f>
        <v>82032</v>
      </c>
      <c r="H656" s="43">
        <f>H657+H658</f>
        <v>34062.26</v>
      </c>
      <c r="I656" s="43">
        <f t="shared" si="167"/>
        <v>41.523137312268389</v>
      </c>
      <c r="J656" s="68" t="s">
        <v>2152</v>
      </c>
      <c r="K656" s="38"/>
      <c r="L656" s="38"/>
    </row>
    <row r="657" spans="1:12" s="1" customFormat="1" ht="28.5" customHeight="1">
      <c r="A657" s="47"/>
      <c r="B657" s="48" t="s">
        <v>110</v>
      </c>
      <c r="C657" s="47">
        <v>900</v>
      </c>
      <c r="D657" s="47">
        <v>90005</v>
      </c>
      <c r="E657" s="47" t="s">
        <v>628</v>
      </c>
      <c r="F657" s="49"/>
      <c r="G657" s="49">
        <v>17032</v>
      </c>
      <c r="H657" s="49">
        <v>17031.13</v>
      </c>
      <c r="I657" s="49">
        <f t="shared" si="167"/>
        <v>99.994891968060131</v>
      </c>
      <c r="J657" s="70" t="s">
        <v>1792</v>
      </c>
      <c r="K657" s="38"/>
      <c r="L657" s="38"/>
    </row>
    <row r="658" spans="1:12" s="1" customFormat="1" ht="28.5" customHeight="1">
      <c r="A658" s="47"/>
      <c r="B658" s="48" t="s">
        <v>250</v>
      </c>
      <c r="C658" s="47">
        <v>900</v>
      </c>
      <c r="D658" s="47">
        <v>90005</v>
      </c>
      <c r="E658" s="47" t="s">
        <v>628</v>
      </c>
      <c r="F658" s="49"/>
      <c r="G658" s="49">
        <v>65000</v>
      </c>
      <c r="H658" s="49">
        <v>17031.13</v>
      </c>
      <c r="I658" s="49">
        <f t="shared" si="167"/>
        <v>26.201738461538465</v>
      </c>
      <c r="J658" s="69" t="s">
        <v>1792</v>
      </c>
      <c r="K658" s="38"/>
      <c r="L658" s="38"/>
    </row>
    <row r="659" spans="1:12" s="1" customFormat="1" ht="42.75" customHeight="1">
      <c r="A659" s="41" t="s">
        <v>812</v>
      </c>
      <c r="B659" s="42" t="s">
        <v>319</v>
      </c>
      <c r="C659" s="41"/>
      <c r="D659" s="41"/>
      <c r="E659" s="41"/>
      <c r="F659" s="43">
        <f>F660</f>
        <v>250000</v>
      </c>
      <c r="G659" s="43">
        <f t="shared" ref="G659" si="168">G660</f>
        <v>250000</v>
      </c>
      <c r="H659" s="43">
        <f t="shared" ref="H659" si="169">H660</f>
        <v>250000</v>
      </c>
      <c r="I659" s="43">
        <f t="shared" ref="I659:I660" si="170">H659/G659*100</f>
        <v>100</v>
      </c>
      <c r="J659" s="68" t="s">
        <v>2259</v>
      </c>
      <c r="K659" s="38"/>
      <c r="L659" s="38"/>
    </row>
    <row r="660" spans="1:12" s="1" customFormat="1" ht="28.5" customHeight="1">
      <c r="A660" s="44"/>
      <c r="B660" s="45" t="s">
        <v>37</v>
      </c>
      <c r="C660" s="44">
        <v>900</v>
      </c>
      <c r="D660" s="44">
        <v>90095</v>
      </c>
      <c r="E660" s="44" t="s">
        <v>292</v>
      </c>
      <c r="F660" s="46">
        <v>250000</v>
      </c>
      <c r="G660" s="46">
        <v>250000</v>
      </c>
      <c r="H660" s="46">
        <v>250000</v>
      </c>
      <c r="I660" s="46">
        <f t="shared" si="170"/>
        <v>100</v>
      </c>
      <c r="J660" s="69" t="s">
        <v>1793</v>
      </c>
      <c r="K660" s="38"/>
      <c r="L660" s="38"/>
    </row>
    <row r="661" spans="1:12" s="1" customFormat="1" ht="66" customHeight="1">
      <c r="A661" s="35" t="s">
        <v>813</v>
      </c>
      <c r="B661" s="29" t="s">
        <v>814</v>
      </c>
      <c r="C661" s="35">
        <v>900</v>
      </c>
      <c r="D661" s="35">
        <v>90004</v>
      </c>
      <c r="E661" s="35" t="s">
        <v>292</v>
      </c>
      <c r="F661" s="40">
        <v>40000</v>
      </c>
      <c r="G661" s="40">
        <v>30374</v>
      </c>
      <c r="H661" s="40">
        <v>29958.14</v>
      </c>
      <c r="I661" s="40">
        <f>H661/G661*100</f>
        <v>98.630868505959043</v>
      </c>
      <c r="J661" s="2" t="s">
        <v>1794</v>
      </c>
      <c r="K661" s="38"/>
      <c r="L661" s="38"/>
    </row>
    <row r="662" spans="1:12" s="1" customFormat="1" ht="108" customHeight="1">
      <c r="A662" s="35" t="s">
        <v>815</v>
      </c>
      <c r="B662" s="29" t="s">
        <v>816</v>
      </c>
      <c r="C662" s="35">
        <v>900</v>
      </c>
      <c r="D662" s="35">
        <v>90004</v>
      </c>
      <c r="E662" s="35" t="s">
        <v>292</v>
      </c>
      <c r="F662" s="40">
        <v>3100000</v>
      </c>
      <c r="G662" s="40">
        <v>3620000</v>
      </c>
      <c r="H662" s="40">
        <v>3579050.61</v>
      </c>
      <c r="I662" s="40">
        <f>H662/G662*100</f>
        <v>98.868801381215462</v>
      </c>
      <c r="J662" s="2" t="s">
        <v>2153</v>
      </c>
      <c r="K662" s="38"/>
      <c r="L662" s="38"/>
    </row>
    <row r="663" spans="1:12" s="1" customFormat="1" ht="30" customHeight="1">
      <c r="A663" s="35" t="s">
        <v>817</v>
      </c>
      <c r="B663" s="29" t="s">
        <v>818</v>
      </c>
      <c r="C663" s="35">
        <v>900</v>
      </c>
      <c r="D663" s="35">
        <v>90095</v>
      </c>
      <c r="E663" s="35" t="s">
        <v>292</v>
      </c>
      <c r="F663" s="40">
        <v>71000</v>
      </c>
      <c r="G663" s="40">
        <v>71000</v>
      </c>
      <c r="H663" s="40">
        <v>70998.06</v>
      </c>
      <c r="I663" s="40">
        <f>H663/G663*100</f>
        <v>99.997267605633795</v>
      </c>
      <c r="J663" s="2" t="s">
        <v>1795</v>
      </c>
      <c r="K663" s="38"/>
      <c r="L663" s="38"/>
    </row>
    <row r="664" spans="1:12" s="1" customFormat="1" ht="33" customHeight="1">
      <c r="A664" s="41" t="s">
        <v>819</v>
      </c>
      <c r="B664" s="42" t="s">
        <v>820</v>
      </c>
      <c r="C664" s="41"/>
      <c r="D664" s="41"/>
      <c r="E664" s="41"/>
      <c r="F664" s="43">
        <f>F665</f>
        <v>300000</v>
      </c>
      <c r="G664" s="43">
        <f t="shared" ref="G664" si="171">G665</f>
        <v>2406229</v>
      </c>
      <c r="H664" s="43">
        <f t="shared" ref="H664" si="172">H665</f>
        <v>2406228.6</v>
      </c>
      <c r="I664" s="43">
        <f t="shared" ref="I664:I665" si="173">H664/G664*100</f>
        <v>99.999983376478312</v>
      </c>
      <c r="J664" s="68" t="s">
        <v>1796</v>
      </c>
      <c r="K664" s="38"/>
      <c r="L664" s="38"/>
    </row>
    <row r="665" spans="1:12" s="1" customFormat="1" ht="28.5" customHeight="1">
      <c r="A665" s="44"/>
      <c r="B665" s="45" t="s">
        <v>110</v>
      </c>
      <c r="C665" s="44">
        <v>900</v>
      </c>
      <c r="D665" s="44">
        <v>90005</v>
      </c>
      <c r="E665" s="44" t="s">
        <v>635</v>
      </c>
      <c r="F665" s="46">
        <v>300000</v>
      </c>
      <c r="G665" s="46">
        <v>2406229</v>
      </c>
      <c r="H665" s="46">
        <v>2406228.6</v>
      </c>
      <c r="I665" s="46">
        <f t="shared" si="173"/>
        <v>99.999983376478312</v>
      </c>
      <c r="J665" s="69" t="s">
        <v>1796</v>
      </c>
      <c r="K665" s="38"/>
      <c r="L665" s="38"/>
    </row>
    <row r="666" spans="1:12" s="1" customFormat="1" ht="121.5" customHeight="1">
      <c r="A666" s="35" t="s">
        <v>821</v>
      </c>
      <c r="B666" s="29" t="s">
        <v>822</v>
      </c>
      <c r="C666" s="35">
        <v>900</v>
      </c>
      <c r="D666" s="35">
        <v>90004</v>
      </c>
      <c r="E666" s="35" t="s">
        <v>292</v>
      </c>
      <c r="F666" s="40">
        <v>10400000</v>
      </c>
      <c r="G666" s="40">
        <v>10388428</v>
      </c>
      <c r="H666" s="40">
        <v>10388364.52</v>
      </c>
      <c r="I666" s="40">
        <f>H666/G666*100</f>
        <v>99.999388935457802</v>
      </c>
      <c r="J666" s="2" t="s">
        <v>2260</v>
      </c>
      <c r="K666" s="38"/>
      <c r="L666" s="38"/>
    </row>
    <row r="667" spans="1:12" s="1" customFormat="1" ht="153" customHeight="1">
      <c r="A667" s="41" t="s">
        <v>823</v>
      </c>
      <c r="B667" s="42" t="s">
        <v>824</v>
      </c>
      <c r="C667" s="41"/>
      <c r="D667" s="41"/>
      <c r="E667" s="41"/>
      <c r="F667" s="43"/>
      <c r="G667" s="43">
        <f t="shared" ref="G667" si="174">G668</f>
        <v>276811</v>
      </c>
      <c r="H667" s="43">
        <f t="shared" ref="H667" si="175">H668</f>
        <v>276810.53999999998</v>
      </c>
      <c r="I667" s="43">
        <f t="shared" ref="I667:I670" si="176">H667/G667*100</f>
        <v>99.999833821632805</v>
      </c>
      <c r="J667" s="68" t="s">
        <v>1797</v>
      </c>
      <c r="K667" s="38"/>
      <c r="L667" s="38"/>
    </row>
    <row r="668" spans="1:12" s="1" customFormat="1" ht="28.5" customHeight="1">
      <c r="A668" s="44"/>
      <c r="B668" s="45" t="s">
        <v>32</v>
      </c>
      <c r="C668" s="44">
        <v>900</v>
      </c>
      <c r="D668" s="44">
        <v>90004</v>
      </c>
      <c r="E668" s="44" t="s">
        <v>292</v>
      </c>
      <c r="F668" s="46"/>
      <c r="G668" s="46">
        <v>276811</v>
      </c>
      <c r="H668" s="46">
        <v>276810.53999999998</v>
      </c>
      <c r="I668" s="46">
        <f t="shared" si="176"/>
        <v>99.999833821632805</v>
      </c>
      <c r="J668" s="69" t="s">
        <v>1797</v>
      </c>
      <c r="K668" s="38"/>
      <c r="L668" s="38"/>
    </row>
    <row r="669" spans="1:12" s="1" customFormat="1" ht="59.25" customHeight="1">
      <c r="A669" s="41" t="s">
        <v>825</v>
      </c>
      <c r="B669" s="42" t="s">
        <v>826</v>
      </c>
      <c r="C669" s="41"/>
      <c r="D669" s="41"/>
      <c r="E669" s="41"/>
      <c r="F669" s="43">
        <f>F670</f>
        <v>500000</v>
      </c>
      <c r="G669" s="43">
        <f t="shared" ref="G669" si="177">G670</f>
        <v>463607</v>
      </c>
      <c r="H669" s="43">
        <f t="shared" ref="H669" si="178">H670</f>
        <v>392496.68</v>
      </c>
      <c r="I669" s="43">
        <f t="shared" si="176"/>
        <v>84.661508562208937</v>
      </c>
      <c r="J669" s="68" t="s">
        <v>1798</v>
      </c>
      <c r="K669" s="38"/>
      <c r="L669" s="38"/>
    </row>
    <row r="670" spans="1:12" s="1" customFormat="1" ht="28.5" customHeight="1">
      <c r="A670" s="44"/>
      <c r="B670" s="45" t="s">
        <v>32</v>
      </c>
      <c r="C670" s="44">
        <v>900</v>
      </c>
      <c r="D670" s="44">
        <v>90004</v>
      </c>
      <c r="E670" s="44" t="s">
        <v>292</v>
      </c>
      <c r="F670" s="46">
        <v>500000</v>
      </c>
      <c r="G670" s="46">
        <v>463607</v>
      </c>
      <c r="H670" s="46">
        <v>392496.68</v>
      </c>
      <c r="I670" s="46">
        <f t="shared" si="176"/>
        <v>84.661508562208937</v>
      </c>
      <c r="J670" s="69" t="s">
        <v>1798</v>
      </c>
      <c r="K670" s="38"/>
      <c r="L670" s="38"/>
    </row>
    <row r="671" spans="1:12" s="1" customFormat="1" ht="43.5" customHeight="1">
      <c r="A671" s="41" t="s">
        <v>827</v>
      </c>
      <c r="B671" s="42" t="s">
        <v>828</v>
      </c>
      <c r="C671" s="41"/>
      <c r="D671" s="41"/>
      <c r="E671" s="41"/>
      <c r="F671" s="43">
        <f>F672</f>
        <v>700000</v>
      </c>
      <c r="G671" s="43">
        <f t="shared" ref="G671" si="179">G672</f>
        <v>700000</v>
      </c>
      <c r="H671" s="43">
        <f t="shared" ref="H671" si="180">H672</f>
        <v>697107.01</v>
      </c>
      <c r="I671" s="43">
        <f t="shared" ref="I671:I674" si="181">H671/G671*100</f>
        <v>99.586715714285717</v>
      </c>
      <c r="J671" s="68" t="s">
        <v>2261</v>
      </c>
      <c r="K671" s="38"/>
      <c r="L671" s="38"/>
    </row>
    <row r="672" spans="1:12" s="1" customFormat="1" ht="28.5" customHeight="1">
      <c r="A672" s="44"/>
      <c r="B672" s="45" t="s">
        <v>32</v>
      </c>
      <c r="C672" s="44">
        <v>900</v>
      </c>
      <c r="D672" s="44">
        <v>90004</v>
      </c>
      <c r="E672" s="44" t="s">
        <v>292</v>
      </c>
      <c r="F672" s="46">
        <v>700000</v>
      </c>
      <c r="G672" s="46">
        <v>700000</v>
      </c>
      <c r="H672" s="46">
        <v>697107.01</v>
      </c>
      <c r="I672" s="46">
        <f t="shared" si="181"/>
        <v>99.586715714285717</v>
      </c>
      <c r="J672" s="69" t="s">
        <v>1799</v>
      </c>
      <c r="K672" s="38"/>
      <c r="L672" s="38"/>
    </row>
    <row r="673" spans="1:12" s="1" customFormat="1" ht="108" customHeight="1">
      <c r="A673" s="41" t="s">
        <v>829</v>
      </c>
      <c r="B673" s="42" t="s">
        <v>830</v>
      </c>
      <c r="C673" s="41"/>
      <c r="D673" s="41"/>
      <c r="E673" s="41"/>
      <c r="F673" s="43">
        <f>F674+F675</f>
        <v>6294000</v>
      </c>
      <c r="G673" s="43">
        <f>G674+G675</f>
        <v>6272069</v>
      </c>
      <c r="H673" s="43">
        <f>H674+H675</f>
        <v>1265296</v>
      </c>
      <c r="I673" s="43">
        <f t="shared" si="181"/>
        <v>20.173502555536299</v>
      </c>
      <c r="J673" s="68" t="s">
        <v>2262</v>
      </c>
      <c r="K673" s="38"/>
      <c r="L673" s="38"/>
    </row>
    <row r="674" spans="1:12" s="1" customFormat="1" ht="28.5" customHeight="1">
      <c r="A674" s="47"/>
      <c r="B674" s="48" t="s">
        <v>110</v>
      </c>
      <c r="C674" s="47">
        <v>900</v>
      </c>
      <c r="D674" s="47">
        <v>90004</v>
      </c>
      <c r="E674" s="47" t="s">
        <v>292</v>
      </c>
      <c r="F674" s="49">
        <v>1294000</v>
      </c>
      <c r="G674" s="49">
        <v>1272069</v>
      </c>
      <c r="H674" s="49">
        <v>1265296</v>
      </c>
      <c r="I674" s="49">
        <f t="shared" si="181"/>
        <v>99.467560328881532</v>
      </c>
      <c r="J674" s="70" t="s">
        <v>1800</v>
      </c>
      <c r="K674" s="38"/>
      <c r="L674" s="38"/>
    </row>
    <row r="675" spans="1:12" s="1" customFormat="1" ht="28.5" customHeight="1">
      <c r="A675" s="47"/>
      <c r="B675" s="48" t="s">
        <v>29</v>
      </c>
      <c r="C675" s="47">
        <v>900</v>
      </c>
      <c r="D675" s="47">
        <v>90004</v>
      </c>
      <c r="E675" s="47" t="s">
        <v>292</v>
      </c>
      <c r="F675" s="49">
        <v>5000000</v>
      </c>
      <c r="G675" s="49">
        <v>5000000</v>
      </c>
      <c r="H675" s="49"/>
      <c r="I675" s="49"/>
      <c r="J675" s="69" t="s">
        <v>1800</v>
      </c>
      <c r="K675" s="38"/>
      <c r="L675" s="38"/>
    </row>
    <row r="676" spans="1:12" s="1" customFormat="1" ht="93.75" customHeight="1">
      <c r="A676" s="35" t="s">
        <v>831</v>
      </c>
      <c r="B676" s="29" t="s">
        <v>832</v>
      </c>
      <c r="C676" s="35">
        <v>925</v>
      </c>
      <c r="D676" s="35">
        <v>92504</v>
      </c>
      <c r="E676" s="35" t="s">
        <v>146</v>
      </c>
      <c r="F676" s="40">
        <v>7250000</v>
      </c>
      <c r="G676" s="40">
        <v>2123000</v>
      </c>
      <c r="H676" s="40">
        <v>2122926.02</v>
      </c>
      <c r="I676" s="40">
        <f>H676/G676*100</f>
        <v>99.996515308525673</v>
      </c>
      <c r="J676" s="2" t="s">
        <v>2154</v>
      </c>
      <c r="K676" s="38"/>
      <c r="L676" s="38"/>
    </row>
    <row r="677" spans="1:12" s="1" customFormat="1" ht="27.75" customHeight="1">
      <c r="A677" s="35" t="s">
        <v>833</v>
      </c>
      <c r="B677" s="29" t="s">
        <v>834</v>
      </c>
      <c r="C677" s="35">
        <v>900</v>
      </c>
      <c r="D677" s="35">
        <v>90004</v>
      </c>
      <c r="E677" s="35" t="s">
        <v>292</v>
      </c>
      <c r="F677" s="40">
        <v>500000</v>
      </c>
      <c r="G677" s="40"/>
      <c r="H677" s="40"/>
      <c r="I677" s="40"/>
      <c r="J677" s="2" t="s">
        <v>1785</v>
      </c>
      <c r="K677" s="38"/>
      <c r="L677" s="38"/>
    </row>
    <row r="678" spans="1:12" s="1" customFormat="1" ht="117" customHeight="1">
      <c r="A678" s="35" t="s">
        <v>835</v>
      </c>
      <c r="B678" s="29" t="s">
        <v>836</v>
      </c>
      <c r="C678" s="35">
        <v>900</v>
      </c>
      <c r="D678" s="35">
        <v>90095</v>
      </c>
      <c r="E678" s="35" t="s">
        <v>292</v>
      </c>
      <c r="F678" s="40"/>
      <c r="G678" s="40">
        <v>1120000</v>
      </c>
      <c r="H678" s="40">
        <v>1119827.03</v>
      </c>
      <c r="I678" s="40">
        <f>H678/G678*100</f>
        <v>99.984556249999997</v>
      </c>
      <c r="J678" s="2" t="s">
        <v>2263</v>
      </c>
      <c r="K678" s="38"/>
      <c r="L678" s="38"/>
    </row>
    <row r="679" spans="1:12" s="1" customFormat="1" ht="54" customHeight="1">
      <c r="A679" s="35" t="s">
        <v>837</v>
      </c>
      <c r="B679" s="29" t="s">
        <v>838</v>
      </c>
      <c r="C679" s="35">
        <v>900</v>
      </c>
      <c r="D679" s="35">
        <v>90004</v>
      </c>
      <c r="E679" s="35" t="s">
        <v>292</v>
      </c>
      <c r="F679" s="40">
        <v>50000</v>
      </c>
      <c r="G679" s="40">
        <v>40590</v>
      </c>
      <c r="H679" s="40">
        <v>40590</v>
      </c>
      <c r="I679" s="40">
        <f>H679/G679*100</f>
        <v>100</v>
      </c>
      <c r="J679" s="2" t="s">
        <v>2155</v>
      </c>
      <c r="K679" s="38"/>
      <c r="L679" s="38"/>
    </row>
    <row r="680" spans="1:12" s="1" customFormat="1" ht="42.75" customHeight="1">
      <c r="A680" s="35" t="s">
        <v>839</v>
      </c>
      <c r="B680" s="29" t="s">
        <v>840</v>
      </c>
      <c r="C680" s="35">
        <v>900</v>
      </c>
      <c r="D680" s="35">
        <v>90095</v>
      </c>
      <c r="E680" s="35" t="s">
        <v>292</v>
      </c>
      <c r="F680" s="40">
        <v>100000</v>
      </c>
      <c r="G680" s="40">
        <v>173</v>
      </c>
      <c r="H680" s="40"/>
      <c r="I680" s="40"/>
      <c r="J680" s="2" t="s">
        <v>1801</v>
      </c>
      <c r="K680" s="38"/>
      <c r="L680" s="38"/>
    </row>
    <row r="681" spans="1:12" s="1" customFormat="1" ht="41.25" customHeight="1">
      <c r="A681" s="41" t="s">
        <v>841</v>
      </c>
      <c r="B681" s="42" t="s">
        <v>842</v>
      </c>
      <c r="C681" s="41"/>
      <c r="D681" s="41"/>
      <c r="E681" s="41"/>
      <c r="F681" s="43">
        <f>F682</f>
        <v>36800</v>
      </c>
      <c r="G681" s="43">
        <f t="shared" ref="G681" si="182">G682</f>
        <v>56565</v>
      </c>
      <c r="H681" s="43">
        <f t="shared" ref="H681" si="183">H682</f>
        <v>50643.040000000001</v>
      </c>
      <c r="I681" s="43">
        <f t="shared" ref="I681:I682" si="184">H681/G681*100</f>
        <v>89.530699195615654</v>
      </c>
      <c r="J681" s="68" t="s">
        <v>1802</v>
      </c>
      <c r="K681" s="38"/>
      <c r="L681" s="38"/>
    </row>
    <row r="682" spans="1:12" s="1" customFormat="1" ht="32.25" customHeight="1">
      <c r="A682" s="44"/>
      <c r="B682" s="45" t="s">
        <v>250</v>
      </c>
      <c r="C682" s="44">
        <v>900</v>
      </c>
      <c r="D682" s="44">
        <v>90005</v>
      </c>
      <c r="E682" s="44" t="s">
        <v>174</v>
      </c>
      <c r="F682" s="46">
        <v>36800</v>
      </c>
      <c r="G682" s="46">
        <v>56565</v>
      </c>
      <c r="H682" s="46">
        <v>50643.040000000001</v>
      </c>
      <c r="I682" s="46">
        <f t="shared" si="184"/>
        <v>89.530699195615654</v>
      </c>
      <c r="J682" s="69" t="s">
        <v>1802</v>
      </c>
      <c r="K682" s="38"/>
      <c r="L682" s="38"/>
    </row>
    <row r="683" spans="1:12" s="1" customFormat="1" ht="54" customHeight="1">
      <c r="A683" s="35" t="s">
        <v>843</v>
      </c>
      <c r="B683" s="29" t="s">
        <v>844</v>
      </c>
      <c r="C683" s="35">
        <v>921</v>
      </c>
      <c r="D683" s="35">
        <v>92120</v>
      </c>
      <c r="E683" s="35" t="s">
        <v>292</v>
      </c>
      <c r="F683" s="40">
        <v>220000</v>
      </c>
      <c r="G683" s="40"/>
      <c r="H683" s="40"/>
      <c r="I683" s="40"/>
      <c r="J683" s="2" t="s">
        <v>1803</v>
      </c>
      <c r="K683" s="38"/>
      <c r="L683" s="38"/>
    </row>
    <row r="684" spans="1:12" s="1" customFormat="1" ht="82.5" customHeight="1">
      <c r="A684" s="35" t="s">
        <v>845</v>
      </c>
      <c r="B684" s="29" t="s">
        <v>846</v>
      </c>
      <c r="C684" s="35">
        <v>900</v>
      </c>
      <c r="D684" s="35">
        <v>90095</v>
      </c>
      <c r="E684" s="35" t="s">
        <v>292</v>
      </c>
      <c r="F684" s="40">
        <v>80000</v>
      </c>
      <c r="G684" s="40">
        <v>18000</v>
      </c>
      <c r="H684" s="40">
        <v>18000</v>
      </c>
      <c r="I684" s="40">
        <f t="shared" ref="I684:I688" si="185">H684/G684*100</f>
        <v>100</v>
      </c>
      <c r="J684" s="2" t="s">
        <v>1804</v>
      </c>
      <c r="K684" s="38"/>
      <c r="L684" s="38"/>
    </row>
    <row r="685" spans="1:12" s="1" customFormat="1" ht="63.75">
      <c r="A685" s="35" t="s">
        <v>847</v>
      </c>
      <c r="B685" s="29" t="s">
        <v>858</v>
      </c>
      <c r="C685" s="35">
        <v>900</v>
      </c>
      <c r="D685" s="35">
        <v>90004</v>
      </c>
      <c r="E685" s="35" t="s">
        <v>292</v>
      </c>
      <c r="F685" s="40">
        <v>150000</v>
      </c>
      <c r="G685" s="40">
        <v>150000</v>
      </c>
      <c r="H685" s="40">
        <v>150000</v>
      </c>
      <c r="I685" s="40">
        <f t="shared" si="185"/>
        <v>100</v>
      </c>
      <c r="J685" s="2" t="s">
        <v>2264</v>
      </c>
      <c r="K685" s="38"/>
      <c r="L685" s="38"/>
    </row>
    <row r="686" spans="1:12" s="1" customFormat="1" ht="67.5" customHeight="1">
      <c r="A686" s="35" t="s">
        <v>848</v>
      </c>
      <c r="B686" s="29" t="s">
        <v>849</v>
      </c>
      <c r="C686" s="35">
        <v>900</v>
      </c>
      <c r="D686" s="35">
        <v>90095</v>
      </c>
      <c r="E686" s="35" t="s">
        <v>292</v>
      </c>
      <c r="F686" s="40">
        <v>300000</v>
      </c>
      <c r="G686" s="40">
        <v>300000</v>
      </c>
      <c r="H686" s="40">
        <v>300000</v>
      </c>
      <c r="I686" s="40">
        <f t="shared" si="185"/>
        <v>100</v>
      </c>
      <c r="J686" s="2" t="s">
        <v>2156</v>
      </c>
      <c r="K686" s="38"/>
      <c r="L686" s="38"/>
    </row>
    <row r="687" spans="1:12" s="1" customFormat="1" ht="79.5" customHeight="1">
      <c r="A687" s="35" t="s">
        <v>850</v>
      </c>
      <c r="B687" s="29" t="s">
        <v>851</v>
      </c>
      <c r="C687" s="35">
        <v>900</v>
      </c>
      <c r="D687" s="35">
        <v>90095</v>
      </c>
      <c r="E687" s="35" t="s">
        <v>292</v>
      </c>
      <c r="F687" s="40">
        <v>30000</v>
      </c>
      <c r="G687" s="40">
        <v>30000</v>
      </c>
      <c r="H687" s="40">
        <v>29754</v>
      </c>
      <c r="I687" s="40">
        <f t="shared" si="185"/>
        <v>99.18</v>
      </c>
      <c r="J687" s="2" t="s">
        <v>2265</v>
      </c>
      <c r="K687" s="38"/>
      <c r="L687" s="38"/>
    </row>
    <row r="688" spans="1:12" s="1" customFormat="1" ht="42" customHeight="1">
      <c r="A688" s="35" t="s">
        <v>852</v>
      </c>
      <c r="B688" s="29" t="s">
        <v>853</v>
      </c>
      <c r="C688" s="35">
        <v>900</v>
      </c>
      <c r="D688" s="35">
        <v>90095</v>
      </c>
      <c r="E688" s="35" t="s">
        <v>292</v>
      </c>
      <c r="F688" s="40">
        <v>100000</v>
      </c>
      <c r="G688" s="40">
        <v>97686</v>
      </c>
      <c r="H688" s="40">
        <v>97685.99</v>
      </c>
      <c r="I688" s="40">
        <f t="shared" si="185"/>
        <v>99.999989763118563</v>
      </c>
      <c r="J688" s="2" t="s">
        <v>2266</v>
      </c>
      <c r="K688" s="38"/>
      <c r="L688" s="38"/>
    </row>
    <row r="689" spans="1:12" s="1" customFormat="1" ht="27.75" customHeight="1">
      <c r="A689" s="41" t="s">
        <v>854</v>
      </c>
      <c r="B689" s="42" t="s">
        <v>855</v>
      </c>
      <c r="C689" s="41"/>
      <c r="D689" s="41"/>
      <c r="E689" s="41"/>
      <c r="F689" s="43"/>
      <c r="G689" s="43">
        <f>G690+G691</f>
        <v>160000</v>
      </c>
      <c r="H689" s="43">
        <f>H690+H691</f>
        <v>157372.07999999999</v>
      </c>
      <c r="I689" s="43">
        <f t="shared" ref="I689:I691" si="186">H689/G689*100</f>
        <v>98.357549999999989</v>
      </c>
      <c r="J689" s="68" t="s">
        <v>2267</v>
      </c>
      <c r="K689" s="38"/>
      <c r="L689" s="38"/>
    </row>
    <row r="690" spans="1:12" s="1" customFormat="1" ht="28.5" customHeight="1">
      <c r="A690" s="47"/>
      <c r="B690" s="48" t="s">
        <v>110</v>
      </c>
      <c r="C690" s="47">
        <v>900</v>
      </c>
      <c r="D690" s="47">
        <v>90013</v>
      </c>
      <c r="E690" s="47" t="s">
        <v>146</v>
      </c>
      <c r="F690" s="49"/>
      <c r="G690" s="49">
        <v>10000</v>
      </c>
      <c r="H690" s="49">
        <v>7380</v>
      </c>
      <c r="I690" s="49">
        <f t="shared" si="186"/>
        <v>73.8</v>
      </c>
      <c r="J690" s="70" t="s">
        <v>1805</v>
      </c>
      <c r="K690" s="38"/>
      <c r="L690" s="38"/>
    </row>
    <row r="691" spans="1:12" s="1" customFormat="1" ht="28.5" customHeight="1">
      <c r="A691" s="47"/>
      <c r="B691" s="48" t="s">
        <v>34</v>
      </c>
      <c r="C691" s="47">
        <v>900</v>
      </c>
      <c r="D691" s="47">
        <v>90013</v>
      </c>
      <c r="E691" s="47" t="s">
        <v>146</v>
      </c>
      <c r="F691" s="49"/>
      <c r="G691" s="49">
        <v>150000</v>
      </c>
      <c r="H691" s="49">
        <v>149992.07999999999</v>
      </c>
      <c r="I691" s="49">
        <f t="shared" si="186"/>
        <v>99.994719999999987</v>
      </c>
      <c r="J691" s="69" t="s">
        <v>1805</v>
      </c>
      <c r="K691" s="38"/>
      <c r="L691" s="38"/>
    </row>
    <row r="692" spans="1:12" s="1" customFormat="1" ht="69" customHeight="1">
      <c r="A692" s="35" t="s">
        <v>856</v>
      </c>
      <c r="B692" s="29" t="s">
        <v>857</v>
      </c>
      <c r="C692" s="35">
        <v>900</v>
      </c>
      <c r="D692" s="35">
        <v>90095</v>
      </c>
      <c r="E692" s="35" t="s">
        <v>292</v>
      </c>
      <c r="F692" s="40">
        <v>2500000</v>
      </c>
      <c r="G692" s="40">
        <v>2456357</v>
      </c>
      <c r="H692" s="40">
        <v>2281628.4700000002</v>
      </c>
      <c r="I692" s="40">
        <f>H692/G692*100</f>
        <v>92.886680152762821</v>
      </c>
      <c r="J692" s="2" t="s">
        <v>2157</v>
      </c>
      <c r="K692" s="38"/>
      <c r="L692" s="38"/>
    </row>
    <row r="693" spans="1:12" s="1" customFormat="1" ht="28.5" customHeight="1">
      <c r="A693" s="41" t="s">
        <v>859</v>
      </c>
      <c r="B693" s="42" t="s">
        <v>860</v>
      </c>
      <c r="C693" s="41"/>
      <c r="D693" s="41"/>
      <c r="E693" s="41"/>
      <c r="F693" s="43">
        <f>F694</f>
        <v>250000</v>
      </c>
      <c r="G693" s="43"/>
      <c r="H693" s="43"/>
      <c r="I693" s="43"/>
      <c r="J693" s="68" t="s">
        <v>1806</v>
      </c>
      <c r="K693" s="38"/>
      <c r="L693" s="38"/>
    </row>
    <row r="694" spans="1:12" s="1" customFormat="1" ht="28.5" customHeight="1">
      <c r="A694" s="44"/>
      <c r="B694" s="45" t="s">
        <v>34</v>
      </c>
      <c r="C694" s="44">
        <v>921</v>
      </c>
      <c r="D694" s="44">
        <v>92120</v>
      </c>
      <c r="E694" s="44" t="s">
        <v>292</v>
      </c>
      <c r="F694" s="46">
        <v>250000</v>
      </c>
      <c r="G694" s="46"/>
      <c r="H694" s="46"/>
      <c r="I694" s="46"/>
      <c r="J694" s="69" t="s">
        <v>1806</v>
      </c>
      <c r="K694" s="38"/>
      <c r="L694" s="38"/>
    </row>
    <row r="695" spans="1:12" s="1" customFormat="1" ht="102" customHeight="1">
      <c r="A695" s="41" t="s">
        <v>861</v>
      </c>
      <c r="B695" s="42" t="s">
        <v>862</v>
      </c>
      <c r="C695" s="41"/>
      <c r="D695" s="41"/>
      <c r="E695" s="41"/>
      <c r="F695" s="43">
        <f>F696</f>
        <v>1500000</v>
      </c>
      <c r="G695" s="43">
        <f t="shared" ref="G695" si="187">G696</f>
        <v>1486769</v>
      </c>
      <c r="H695" s="43">
        <f t="shared" ref="H695" si="188">H696</f>
        <v>1485031</v>
      </c>
      <c r="I695" s="43">
        <f t="shared" ref="I695:I698" si="189">H695/G695*100</f>
        <v>99.883102216955024</v>
      </c>
      <c r="J695" s="68" t="s">
        <v>2268</v>
      </c>
      <c r="K695" s="38"/>
      <c r="L695" s="38"/>
    </row>
    <row r="696" spans="1:12" s="1" customFormat="1" ht="28.5" customHeight="1">
      <c r="A696" s="44"/>
      <c r="B696" s="45" t="s">
        <v>34</v>
      </c>
      <c r="C696" s="44">
        <v>900</v>
      </c>
      <c r="D696" s="44">
        <v>90004</v>
      </c>
      <c r="E696" s="44" t="s">
        <v>292</v>
      </c>
      <c r="F696" s="46">
        <v>1500000</v>
      </c>
      <c r="G696" s="46">
        <v>1486769</v>
      </c>
      <c r="H696" s="46">
        <v>1485031</v>
      </c>
      <c r="I696" s="46">
        <f t="shared" si="189"/>
        <v>99.883102216955024</v>
      </c>
      <c r="J696" s="69" t="s">
        <v>1807</v>
      </c>
      <c r="K696" s="38"/>
      <c r="L696" s="38"/>
    </row>
    <row r="697" spans="1:12" s="1" customFormat="1" ht="28.5" customHeight="1">
      <c r="A697" s="41" t="s">
        <v>863</v>
      </c>
      <c r="B697" s="42" t="s">
        <v>864</v>
      </c>
      <c r="C697" s="41"/>
      <c r="D697" s="41"/>
      <c r="E697" s="41"/>
      <c r="F697" s="43">
        <f>F698</f>
        <v>200000</v>
      </c>
      <c r="G697" s="43">
        <f t="shared" ref="G697" si="190">G698</f>
        <v>10000</v>
      </c>
      <c r="H697" s="43">
        <f t="shared" ref="H697" si="191">H698</f>
        <v>10000</v>
      </c>
      <c r="I697" s="43">
        <f t="shared" si="189"/>
        <v>100</v>
      </c>
      <c r="J697" s="68" t="s">
        <v>2158</v>
      </c>
      <c r="K697" s="38"/>
      <c r="L697" s="38"/>
    </row>
    <row r="698" spans="1:12" s="1" customFormat="1" ht="28.5" customHeight="1">
      <c r="A698" s="44"/>
      <c r="B698" s="45" t="s">
        <v>34</v>
      </c>
      <c r="C698" s="44">
        <v>900</v>
      </c>
      <c r="D698" s="44">
        <v>90004</v>
      </c>
      <c r="E698" s="44" t="s">
        <v>292</v>
      </c>
      <c r="F698" s="46">
        <v>200000</v>
      </c>
      <c r="G698" s="46">
        <v>10000</v>
      </c>
      <c r="H698" s="46">
        <v>10000</v>
      </c>
      <c r="I698" s="46">
        <f t="shared" si="189"/>
        <v>100</v>
      </c>
      <c r="J698" s="69" t="s">
        <v>1808</v>
      </c>
      <c r="K698" s="38"/>
      <c r="L698" s="38"/>
    </row>
    <row r="699" spans="1:12" s="1" customFormat="1" ht="28.5" customHeight="1">
      <c r="A699" s="41" t="s">
        <v>865</v>
      </c>
      <c r="B699" s="42" t="s">
        <v>866</v>
      </c>
      <c r="C699" s="41"/>
      <c r="D699" s="41"/>
      <c r="E699" s="41"/>
      <c r="F699" s="43">
        <f>F700</f>
        <v>50000</v>
      </c>
      <c r="G699" s="43">
        <f>G700</f>
        <v>50000</v>
      </c>
      <c r="H699" s="43">
        <f t="shared" ref="H699" si="192">H700</f>
        <v>50000</v>
      </c>
      <c r="I699" s="43">
        <f t="shared" ref="I699:I704" si="193">H699/G699*100</f>
        <v>100</v>
      </c>
      <c r="J699" s="68" t="s">
        <v>1809</v>
      </c>
      <c r="K699" s="38"/>
      <c r="L699" s="38"/>
    </row>
    <row r="700" spans="1:12" s="1" customFormat="1" ht="28.5" customHeight="1">
      <c r="A700" s="44"/>
      <c r="B700" s="45" t="s">
        <v>38</v>
      </c>
      <c r="C700" s="44">
        <v>900</v>
      </c>
      <c r="D700" s="44">
        <v>90004</v>
      </c>
      <c r="E700" s="44" t="s">
        <v>292</v>
      </c>
      <c r="F700" s="46">
        <v>50000</v>
      </c>
      <c r="G700" s="46">
        <v>50000</v>
      </c>
      <c r="H700" s="46">
        <v>50000</v>
      </c>
      <c r="I700" s="46">
        <f t="shared" si="193"/>
        <v>100</v>
      </c>
      <c r="J700" s="69" t="s">
        <v>1809</v>
      </c>
      <c r="K700" s="38"/>
      <c r="L700" s="38"/>
    </row>
    <row r="701" spans="1:12" s="1" customFormat="1" ht="37.5" customHeight="1">
      <c r="A701" s="41" t="s">
        <v>867</v>
      </c>
      <c r="B701" s="42" t="s">
        <v>868</v>
      </c>
      <c r="C701" s="41"/>
      <c r="D701" s="41"/>
      <c r="E701" s="41"/>
      <c r="F701" s="43">
        <f>F702</f>
        <v>50000</v>
      </c>
      <c r="G701" s="43">
        <f t="shared" ref="G701" si="194">G702</f>
        <v>198038</v>
      </c>
      <c r="H701" s="43">
        <f t="shared" ref="H701" si="195">H702</f>
        <v>198037.78</v>
      </c>
      <c r="I701" s="43">
        <f t="shared" si="193"/>
        <v>99.999888910209151</v>
      </c>
      <c r="J701" s="68" t="s">
        <v>2269</v>
      </c>
      <c r="K701" s="38"/>
      <c r="L701" s="38"/>
    </row>
    <row r="702" spans="1:12" s="1" customFormat="1" ht="28.5" customHeight="1">
      <c r="A702" s="44"/>
      <c r="B702" s="45" t="s">
        <v>38</v>
      </c>
      <c r="C702" s="44">
        <v>900</v>
      </c>
      <c r="D702" s="44">
        <v>90004</v>
      </c>
      <c r="E702" s="44" t="s">
        <v>292</v>
      </c>
      <c r="F702" s="46">
        <v>50000</v>
      </c>
      <c r="G702" s="46">
        <v>198038</v>
      </c>
      <c r="H702" s="46">
        <v>198037.78</v>
      </c>
      <c r="I702" s="46">
        <f t="shared" si="193"/>
        <v>99.999888910209151</v>
      </c>
      <c r="J702" s="69" t="s">
        <v>1810</v>
      </c>
      <c r="K702" s="38"/>
      <c r="L702" s="38"/>
    </row>
    <row r="703" spans="1:12" s="1" customFormat="1" ht="28.5" customHeight="1">
      <c r="A703" s="41" t="s">
        <v>869</v>
      </c>
      <c r="B703" s="42" t="s">
        <v>870</v>
      </c>
      <c r="C703" s="41"/>
      <c r="D703" s="41"/>
      <c r="E703" s="41"/>
      <c r="F703" s="43">
        <f>F704</f>
        <v>200000</v>
      </c>
      <c r="G703" s="43">
        <f t="shared" ref="G703" si="196">G704</f>
        <v>171168</v>
      </c>
      <c r="H703" s="43">
        <f t="shared" ref="H703" si="197">H704</f>
        <v>171168</v>
      </c>
      <c r="I703" s="43">
        <f t="shared" si="193"/>
        <v>100</v>
      </c>
      <c r="J703" s="68" t="s">
        <v>1811</v>
      </c>
      <c r="K703" s="38"/>
      <c r="L703" s="38"/>
    </row>
    <row r="704" spans="1:12" s="1" customFormat="1" ht="28.5" customHeight="1">
      <c r="A704" s="44"/>
      <c r="B704" s="45" t="s">
        <v>38</v>
      </c>
      <c r="C704" s="44">
        <v>900</v>
      </c>
      <c r="D704" s="44">
        <v>90095</v>
      </c>
      <c r="E704" s="44" t="s">
        <v>292</v>
      </c>
      <c r="F704" s="46">
        <v>200000</v>
      </c>
      <c r="G704" s="46">
        <v>171168</v>
      </c>
      <c r="H704" s="46">
        <v>171168</v>
      </c>
      <c r="I704" s="46">
        <f t="shared" si="193"/>
        <v>100</v>
      </c>
      <c r="J704" s="69" t="s">
        <v>1811</v>
      </c>
      <c r="K704" s="38"/>
      <c r="L704" s="38"/>
    </row>
    <row r="705" spans="1:12" s="1" customFormat="1" ht="28.5" customHeight="1">
      <c r="A705" s="41" t="s">
        <v>871</v>
      </c>
      <c r="B705" s="42" t="s">
        <v>872</v>
      </c>
      <c r="C705" s="41"/>
      <c r="D705" s="41"/>
      <c r="E705" s="41"/>
      <c r="F705" s="43">
        <f>F706</f>
        <v>60000</v>
      </c>
      <c r="G705" s="43">
        <f>G706</f>
        <v>49200</v>
      </c>
      <c r="H705" s="43">
        <f t="shared" ref="H705" si="198">H706</f>
        <v>49200</v>
      </c>
      <c r="I705" s="43">
        <f t="shared" ref="I705:I712" si="199">H705/G705*100</f>
        <v>100</v>
      </c>
      <c r="J705" s="68" t="s">
        <v>2159</v>
      </c>
      <c r="K705" s="38"/>
      <c r="L705" s="38"/>
    </row>
    <row r="706" spans="1:12" s="1" customFormat="1" ht="28.5" customHeight="1">
      <c r="A706" s="44"/>
      <c r="B706" s="45" t="s">
        <v>38</v>
      </c>
      <c r="C706" s="44">
        <v>900</v>
      </c>
      <c r="D706" s="44">
        <v>90004</v>
      </c>
      <c r="E706" s="44" t="s">
        <v>292</v>
      </c>
      <c r="F706" s="46">
        <v>60000</v>
      </c>
      <c r="G706" s="46">
        <v>49200</v>
      </c>
      <c r="H706" s="46">
        <v>49200</v>
      </c>
      <c r="I706" s="46">
        <f t="shared" si="199"/>
        <v>100</v>
      </c>
      <c r="J706" s="69" t="s">
        <v>1812</v>
      </c>
      <c r="K706" s="38"/>
      <c r="L706" s="38"/>
    </row>
    <row r="707" spans="1:12" s="1" customFormat="1" ht="28.5" customHeight="1">
      <c r="A707" s="41" t="s">
        <v>873</v>
      </c>
      <c r="B707" s="42" t="s">
        <v>874</v>
      </c>
      <c r="C707" s="41"/>
      <c r="D707" s="41"/>
      <c r="E707" s="41"/>
      <c r="F707" s="43">
        <f>F708</f>
        <v>40000</v>
      </c>
      <c r="G707" s="43">
        <f>G708</f>
        <v>40000</v>
      </c>
      <c r="H707" s="43">
        <f t="shared" ref="H707" si="200">H708</f>
        <v>37800</v>
      </c>
      <c r="I707" s="43">
        <f t="shared" si="199"/>
        <v>94.5</v>
      </c>
      <c r="J707" s="68" t="s">
        <v>1813</v>
      </c>
      <c r="K707" s="38"/>
      <c r="L707" s="38"/>
    </row>
    <row r="708" spans="1:12" s="1" customFormat="1" ht="28.5" customHeight="1">
      <c r="A708" s="44"/>
      <c r="B708" s="45" t="s">
        <v>38</v>
      </c>
      <c r="C708" s="44">
        <v>900</v>
      </c>
      <c r="D708" s="44">
        <v>90095</v>
      </c>
      <c r="E708" s="44" t="s">
        <v>292</v>
      </c>
      <c r="F708" s="46">
        <v>40000</v>
      </c>
      <c r="G708" s="46">
        <v>40000</v>
      </c>
      <c r="H708" s="46">
        <v>37800</v>
      </c>
      <c r="I708" s="46">
        <f t="shared" si="199"/>
        <v>94.5</v>
      </c>
      <c r="J708" s="69" t="s">
        <v>1813</v>
      </c>
      <c r="K708" s="38"/>
      <c r="L708" s="38"/>
    </row>
    <row r="709" spans="1:12" s="1" customFormat="1" ht="49.5" customHeight="1">
      <c r="A709" s="41" t="s">
        <v>875</v>
      </c>
      <c r="B709" s="42" t="s">
        <v>876</v>
      </c>
      <c r="C709" s="41"/>
      <c r="D709" s="41"/>
      <c r="E709" s="41"/>
      <c r="F709" s="43">
        <f>F710</f>
        <v>400000</v>
      </c>
      <c r="G709" s="43">
        <f t="shared" ref="G709" si="201">G710</f>
        <v>400000</v>
      </c>
      <c r="H709" s="43">
        <f t="shared" ref="H709" si="202">H710</f>
        <v>400000</v>
      </c>
      <c r="I709" s="43">
        <f t="shared" si="199"/>
        <v>100</v>
      </c>
      <c r="J709" s="68" t="s">
        <v>2270</v>
      </c>
      <c r="K709" s="38"/>
      <c r="L709" s="38"/>
    </row>
    <row r="710" spans="1:12" s="1" customFormat="1" ht="28.5" customHeight="1">
      <c r="A710" s="44"/>
      <c r="B710" s="45" t="s">
        <v>38</v>
      </c>
      <c r="C710" s="44">
        <v>900</v>
      </c>
      <c r="D710" s="44">
        <v>90004</v>
      </c>
      <c r="E710" s="44" t="s">
        <v>292</v>
      </c>
      <c r="F710" s="46">
        <v>400000</v>
      </c>
      <c r="G710" s="46">
        <v>400000</v>
      </c>
      <c r="H710" s="46">
        <v>400000</v>
      </c>
      <c r="I710" s="46">
        <f t="shared" si="199"/>
        <v>100</v>
      </c>
      <c r="J710" s="69" t="s">
        <v>1814</v>
      </c>
      <c r="K710" s="38"/>
      <c r="L710" s="38"/>
    </row>
    <row r="711" spans="1:12" s="1" customFormat="1" ht="28.5" customHeight="1">
      <c r="A711" s="41" t="s">
        <v>877</v>
      </c>
      <c r="B711" s="42" t="s">
        <v>878</v>
      </c>
      <c r="C711" s="41"/>
      <c r="D711" s="41"/>
      <c r="E711" s="41"/>
      <c r="F711" s="43">
        <f>F712</f>
        <v>153000</v>
      </c>
      <c r="G711" s="43">
        <f t="shared" ref="G711" si="203">G712</f>
        <v>153000</v>
      </c>
      <c r="H711" s="43">
        <f t="shared" ref="H711" si="204">H712</f>
        <v>153000</v>
      </c>
      <c r="I711" s="43">
        <f t="shared" si="199"/>
        <v>100</v>
      </c>
      <c r="J711" s="68" t="s">
        <v>1815</v>
      </c>
      <c r="K711" s="38"/>
      <c r="L711" s="38"/>
    </row>
    <row r="712" spans="1:12" s="1" customFormat="1" ht="28.5" customHeight="1">
      <c r="A712" s="44"/>
      <c r="B712" s="45" t="s">
        <v>38</v>
      </c>
      <c r="C712" s="44">
        <v>900</v>
      </c>
      <c r="D712" s="44">
        <v>90095</v>
      </c>
      <c r="E712" s="44" t="s">
        <v>292</v>
      </c>
      <c r="F712" s="46">
        <v>153000</v>
      </c>
      <c r="G712" s="46">
        <v>153000</v>
      </c>
      <c r="H712" s="46">
        <v>153000</v>
      </c>
      <c r="I712" s="46">
        <f t="shared" si="199"/>
        <v>100</v>
      </c>
      <c r="J712" s="69" t="s">
        <v>1815</v>
      </c>
      <c r="K712" s="38"/>
      <c r="L712" s="38"/>
    </row>
    <row r="713" spans="1:12" s="1" customFormat="1" ht="28.5" customHeight="1">
      <c r="A713" s="41" t="s">
        <v>879</v>
      </c>
      <c r="B713" s="42" t="s">
        <v>880</v>
      </c>
      <c r="C713" s="41"/>
      <c r="D713" s="41"/>
      <c r="E713" s="41"/>
      <c r="F713" s="43">
        <f>F714</f>
        <v>20000</v>
      </c>
      <c r="G713" s="43">
        <f>G714</f>
        <v>6800</v>
      </c>
      <c r="H713" s="43">
        <f t="shared" ref="H713" si="205">H714</f>
        <v>6800</v>
      </c>
      <c r="I713" s="43">
        <f t="shared" ref="I713:I720" si="206">H713/G713*100</f>
        <v>100</v>
      </c>
      <c r="J713" s="68" t="s">
        <v>1816</v>
      </c>
      <c r="K713" s="38"/>
      <c r="L713" s="38"/>
    </row>
    <row r="714" spans="1:12" s="1" customFormat="1" ht="28.5" customHeight="1">
      <c r="A714" s="44"/>
      <c r="B714" s="45" t="s">
        <v>38</v>
      </c>
      <c r="C714" s="44">
        <v>900</v>
      </c>
      <c r="D714" s="44">
        <v>90095</v>
      </c>
      <c r="E714" s="44" t="s">
        <v>292</v>
      </c>
      <c r="F714" s="46">
        <v>20000</v>
      </c>
      <c r="G714" s="46">
        <v>6800</v>
      </c>
      <c r="H714" s="46">
        <v>6800</v>
      </c>
      <c r="I714" s="46">
        <f t="shared" si="206"/>
        <v>100</v>
      </c>
      <c r="J714" s="69" t="s">
        <v>1816</v>
      </c>
      <c r="K714" s="38"/>
      <c r="L714" s="38"/>
    </row>
    <row r="715" spans="1:12" s="1" customFormat="1" ht="28.5" customHeight="1">
      <c r="A715" s="41" t="s">
        <v>881</v>
      </c>
      <c r="B715" s="42" t="s">
        <v>882</v>
      </c>
      <c r="C715" s="41"/>
      <c r="D715" s="41"/>
      <c r="E715" s="41"/>
      <c r="F715" s="43">
        <f>F716</f>
        <v>30000</v>
      </c>
      <c r="G715" s="43">
        <f>G716</f>
        <v>15900</v>
      </c>
      <c r="H715" s="43">
        <f t="shared" ref="H715" si="207">H716</f>
        <v>15900</v>
      </c>
      <c r="I715" s="43">
        <f t="shared" si="206"/>
        <v>100</v>
      </c>
      <c r="J715" s="68" t="s">
        <v>1817</v>
      </c>
      <c r="K715" s="38"/>
      <c r="L715" s="38"/>
    </row>
    <row r="716" spans="1:12" s="1" customFormat="1" ht="28.5" customHeight="1">
      <c r="A716" s="44"/>
      <c r="B716" s="45" t="s">
        <v>38</v>
      </c>
      <c r="C716" s="44">
        <v>900</v>
      </c>
      <c r="D716" s="44">
        <v>90004</v>
      </c>
      <c r="E716" s="44" t="s">
        <v>292</v>
      </c>
      <c r="F716" s="46">
        <v>30000</v>
      </c>
      <c r="G716" s="46">
        <v>15900</v>
      </c>
      <c r="H716" s="46">
        <v>15900</v>
      </c>
      <c r="I716" s="46">
        <f t="shared" si="206"/>
        <v>100</v>
      </c>
      <c r="J716" s="69" t="s">
        <v>1817</v>
      </c>
      <c r="K716" s="38"/>
      <c r="L716" s="38"/>
    </row>
    <row r="717" spans="1:12" s="1" customFormat="1" ht="28.5" customHeight="1">
      <c r="A717" s="41" t="s">
        <v>883</v>
      </c>
      <c r="B717" s="42" t="s">
        <v>884</v>
      </c>
      <c r="C717" s="41"/>
      <c r="D717" s="41"/>
      <c r="E717" s="41"/>
      <c r="F717" s="43">
        <f>F718</f>
        <v>72800</v>
      </c>
      <c r="G717" s="43">
        <f t="shared" ref="G717" si="208">G718</f>
        <v>72800</v>
      </c>
      <c r="H717" s="43">
        <f t="shared" ref="H717" si="209">H718</f>
        <v>72800</v>
      </c>
      <c r="I717" s="43">
        <f t="shared" si="206"/>
        <v>100</v>
      </c>
      <c r="J717" s="68" t="s">
        <v>1818</v>
      </c>
      <c r="K717" s="38"/>
      <c r="L717" s="38"/>
    </row>
    <row r="718" spans="1:12" s="1" customFormat="1" ht="28.5" customHeight="1">
      <c r="A718" s="44"/>
      <c r="B718" s="45" t="s">
        <v>38</v>
      </c>
      <c r="C718" s="44">
        <v>900</v>
      </c>
      <c r="D718" s="44">
        <v>90095</v>
      </c>
      <c r="E718" s="44" t="s">
        <v>292</v>
      </c>
      <c r="F718" s="46">
        <v>72800</v>
      </c>
      <c r="G718" s="46">
        <v>72800</v>
      </c>
      <c r="H718" s="46">
        <v>72800</v>
      </c>
      <c r="I718" s="46">
        <f t="shared" si="206"/>
        <v>100</v>
      </c>
      <c r="J718" s="69" t="s">
        <v>1818</v>
      </c>
      <c r="K718" s="38"/>
      <c r="L718" s="38"/>
    </row>
    <row r="719" spans="1:12" s="1" customFormat="1" ht="28.5" customHeight="1">
      <c r="A719" s="41" t="s">
        <v>885</v>
      </c>
      <c r="B719" s="42" t="s">
        <v>886</v>
      </c>
      <c r="C719" s="41"/>
      <c r="D719" s="41"/>
      <c r="E719" s="41"/>
      <c r="F719" s="43">
        <f>F720</f>
        <v>100000</v>
      </c>
      <c r="G719" s="43">
        <f t="shared" ref="G719" si="210">G720</f>
        <v>100000</v>
      </c>
      <c r="H719" s="43">
        <f t="shared" ref="H719" si="211">H720</f>
        <v>100000</v>
      </c>
      <c r="I719" s="43">
        <f t="shared" si="206"/>
        <v>100</v>
      </c>
      <c r="J719" s="68" t="s">
        <v>2271</v>
      </c>
      <c r="K719" s="38"/>
      <c r="L719" s="38"/>
    </row>
    <row r="720" spans="1:12" s="1" customFormat="1" ht="28.5" customHeight="1">
      <c r="A720" s="44"/>
      <c r="B720" s="45" t="s">
        <v>38</v>
      </c>
      <c r="C720" s="44">
        <v>900</v>
      </c>
      <c r="D720" s="44">
        <v>90095</v>
      </c>
      <c r="E720" s="44" t="s">
        <v>292</v>
      </c>
      <c r="F720" s="46">
        <v>100000</v>
      </c>
      <c r="G720" s="46">
        <v>100000</v>
      </c>
      <c r="H720" s="46">
        <v>100000</v>
      </c>
      <c r="I720" s="46">
        <f t="shared" si="206"/>
        <v>100</v>
      </c>
      <c r="J720" s="69" t="s">
        <v>1819</v>
      </c>
      <c r="K720" s="38"/>
      <c r="L720" s="38"/>
    </row>
    <row r="721" spans="1:12" s="1" customFormat="1" ht="64.5" customHeight="1">
      <c r="A721" s="41" t="s">
        <v>887</v>
      </c>
      <c r="B721" s="42" t="s">
        <v>888</v>
      </c>
      <c r="C721" s="41"/>
      <c r="D721" s="41"/>
      <c r="E721" s="41"/>
      <c r="F721" s="43">
        <f>F722</f>
        <v>400000</v>
      </c>
      <c r="G721" s="43">
        <f>G722</f>
        <v>377232</v>
      </c>
      <c r="H721" s="43">
        <f t="shared" ref="H721" si="212">H722</f>
        <v>377231.3</v>
      </c>
      <c r="I721" s="43">
        <f t="shared" ref="I721:I728" si="213">H721/G721*100</f>
        <v>99.999814437799557</v>
      </c>
      <c r="J721" s="68" t="s">
        <v>2160</v>
      </c>
      <c r="K721" s="38"/>
      <c r="L721" s="38"/>
    </row>
    <row r="722" spans="1:12" s="1" customFormat="1" ht="28.5" customHeight="1">
      <c r="A722" s="44"/>
      <c r="B722" s="45" t="s">
        <v>38</v>
      </c>
      <c r="C722" s="44">
        <v>900</v>
      </c>
      <c r="D722" s="44">
        <v>90004</v>
      </c>
      <c r="E722" s="44" t="s">
        <v>292</v>
      </c>
      <c r="F722" s="46">
        <v>400000</v>
      </c>
      <c r="G722" s="46">
        <v>377232</v>
      </c>
      <c r="H722" s="46">
        <v>377231.3</v>
      </c>
      <c r="I722" s="46">
        <f t="shared" si="213"/>
        <v>99.999814437799557</v>
      </c>
      <c r="J722" s="69" t="s">
        <v>1820</v>
      </c>
      <c r="K722" s="38"/>
      <c r="L722" s="38"/>
    </row>
    <row r="723" spans="1:12" s="1" customFormat="1" ht="28.5" customHeight="1">
      <c r="A723" s="41" t="s">
        <v>889</v>
      </c>
      <c r="B723" s="42" t="s">
        <v>890</v>
      </c>
      <c r="C723" s="41"/>
      <c r="D723" s="41"/>
      <c r="E723" s="41"/>
      <c r="F723" s="43">
        <f>F724</f>
        <v>60000</v>
      </c>
      <c r="G723" s="43">
        <f>G724</f>
        <v>27429</v>
      </c>
      <c r="H723" s="43">
        <f t="shared" ref="H723" si="214">H724</f>
        <v>27429</v>
      </c>
      <c r="I723" s="43">
        <f t="shared" si="213"/>
        <v>100</v>
      </c>
      <c r="J723" s="68" t="s">
        <v>1821</v>
      </c>
      <c r="K723" s="38"/>
      <c r="L723" s="38"/>
    </row>
    <row r="724" spans="1:12" s="1" customFormat="1" ht="28.5" customHeight="1">
      <c r="A724" s="44"/>
      <c r="B724" s="45" t="s">
        <v>38</v>
      </c>
      <c r="C724" s="44">
        <v>900</v>
      </c>
      <c r="D724" s="44">
        <v>90095</v>
      </c>
      <c r="E724" s="44" t="s">
        <v>292</v>
      </c>
      <c r="F724" s="46">
        <v>60000</v>
      </c>
      <c r="G724" s="46">
        <v>27429</v>
      </c>
      <c r="H724" s="46">
        <v>27429</v>
      </c>
      <c r="I724" s="46">
        <f t="shared" si="213"/>
        <v>100</v>
      </c>
      <c r="J724" s="69" t="s">
        <v>1821</v>
      </c>
      <c r="K724" s="38"/>
      <c r="L724" s="38"/>
    </row>
    <row r="725" spans="1:12" s="1" customFormat="1" ht="28.5" customHeight="1">
      <c r="A725" s="41" t="s">
        <v>891</v>
      </c>
      <c r="B725" s="42" t="s">
        <v>892</v>
      </c>
      <c r="C725" s="41"/>
      <c r="D725" s="41"/>
      <c r="E725" s="41"/>
      <c r="F725" s="43">
        <f>F726</f>
        <v>40000</v>
      </c>
      <c r="G725" s="43">
        <f t="shared" ref="G725" si="215">G726</f>
        <v>40000</v>
      </c>
      <c r="H725" s="43">
        <f t="shared" ref="H725" si="216">H726</f>
        <v>39000</v>
      </c>
      <c r="I725" s="43">
        <f t="shared" si="213"/>
        <v>97.5</v>
      </c>
      <c r="J725" s="68" t="s">
        <v>1822</v>
      </c>
      <c r="K725" s="38"/>
      <c r="L725" s="38"/>
    </row>
    <row r="726" spans="1:12" s="1" customFormat="1" ht="28.5" customHeight="1">
      <c r="A726" s="44"/>
      <c r="B726" s="45" t="s">
        <v>38</v>
      </c>
      <c r="C726" s="44">
        <v>900</v>
      </c>
      <c r="D726" s="44">
        <v>90004</v>
      </c>
      <c r="E726" s="44" t="s">
        <v>292</v>
      </c>
      <c r="F726" s="46">
        <v>40000</v>
      </c>
      <c r="G726" s="46">
        <v>40000</v>
      </c>
      <c r="H726" s="46">
        <v>39000</v>
      </c>
      <c r="I726" s="46">
        <f t="shared" si="213"/>
        <v>97.5</v>
      </c>
      <c r="J726" s="69" t="s">
        <v>1822</v>
      </c>
      <c r="K726" s="38"/>
      <c r="L726" s="38"/>
    </row>
    <row r="727" spans="1:12" s="1" customFormat="1" ht="28.5" customHeight="1">
      <c r="A727" s="41" t="s">
        <v>893</v>
      </c>
      <c r="B727" s="42" t="s">
        <v>894</v>
      </c>
      <c r="C727" s="41"/>
      <c r="D727" s="41"/>
      <c r="E727" s="41"/>
      <c r="F727" s="43">
        <f>F728</f>
        <v>30000</v>
      </c>
      <c r="G727" s="43">
        <f t="shared" ref="G727" si="217">G728</f>
        <v>30000</v>
      </c>
      <c r="H727" s="43">
        <f t="shared" ref="H727" si="218">H728</f>
        <v>30000</v>
      </c>
      <c r="I727" s="43">
        <f t="shared" si="213"/>
        <v>100</v>
      </c>
      <c r="J727" s="68" t="s">
        <v>1823</v>
      </c>
      <c r="K727" s="38"/>
      <c r="L727" s="38"/>
    </row>
    <row r="728" spans="1:12" s="1" customFormat="1" ht="28.5" customHeight="1">
      <c r="A728" s="44"/>
      <c r="B728" s="45" t="s">
        <v>38</v>
      </c>
      <c r="C728" s="44">
        <v>900</v>
      </c>
      <c r="D728" s="44">
        <v>90095</v>
      </c>
      <c r="E728" s="44" t="s">
        <v>292</v>
      </c>
      <c r="F728" s="46">
        <v>30000</v>
      </c>
      <c r="G728" s="46">
        <v>30000</v>
      </c>
      <c r="H728" s="46">
        <v>30000</v>
      </c>
      <c r="I728" s="46">
        <f t="shared" si="213"/>
        <v>100</v>
      </c>
      <c r="J728" s="69" t="s">
        <v>1823</v>
      </c>
      <c r="K728" s="38"/>
      <c r="L728" s="38"/>
    </row>
    <row r="729" spans="1:12" s="1" customFormat="1" ht="28.5" customHeight="1">
      <c r="A729" s="41" t="s">
        <v>895</v>
      </c>
      <c r="B729" s="42" t="s">
        <v>896</v>
      </c>
      <c r="C729" s="41"/>
      <c r="D729" s="41"/>
      <c r="E729" s="41"/>
      <c r="F729" s="43">
        <f>F730</f>
        <v>579265</v>
      </c>
      <c r="G729" s="43">
        <f>G730</f>
        <v>564904</v>
      </c>
      <c r="H729" s="43">
        <f t="shared" ref="H729" si="219">H730</f>
        <v>564903.96</v>
      </c>
      <c r="I729" s="43">
        <f t="shared" ref="I729:I738" si="220">H729/G729*100</f>
        <v>99.999992919150856</v>
      </c>
      <c r="J729" s="68" t="s">
        <v>2272</v>
      </c>
      <c r="K729" s="38"/>
      <c r="L729" s="38"/>
    </row>
    <row r="730" spans="1:12" s="1" customFormat="1" ht="28.5" customHeight="1">
      <c r="A730" s="44"/>
      <c r="B730" s="45" t="s">
        <v>38</v>
      </c>
      <c r="C730" s="44">
        <v>900</v>
      </c>
      <c r="D730" s="44">
        <v>90004</v>
      </c>
      <c r="E730" s="44" t="s">
        <v>292</v>
      </c>
      <c r="F730" s="46">
        <v>579265</v>
      </c>
      <c r="G730" s="46">
        <v>564904</v>
      </c>
      <c r="H730" s="46">
        <v>564903.96</v>
      </c>
      <c r="I730" s="46">
        <f t="shared" si="220"/>
        <v>99.999992919150856</v>
      </c>
      <c r="J730" s="69" t="s">
        <v>1824</v>
      </c>
      <c r="K730" s="38"/>
      <c r="L730" s="38"/>
    </row>
    <row r="731" spans="1:12" s="1" customFormat="1" ht="28.5" customHeight="1">
      <c r="A731" s="41" t="s">
        <v>897</v>
      </c>
      <c r="B731" s="42" t="s">
        <v>898</v>
      </c>
      <c r="C731" s="41"/>
      <c r="D731" s="41"/>
      <c r="E731" s="41"/>
      <c r="F731" s="43">
        <f>F732</f>
        <v>100000</v>
      </c>
      <c r="G731" s="43">
        <f>G732</f>
        <v>7865</v>
      </c>
      <c r="H731" s="43">
        <f t="shared" ref="H731" si="221">H732</f>
        <v>7865</v>
      </c>
      <c r="I731" s="43">
        <f t="shared" si="220"/>
        <v>100</v>
      </c>
      <c r="J731" s="68" t="s">
        <v>2161</v>
      </c>
      <c r="K731" s="38"/>
      <c r="L731" s="38"/>
    </row>
    <row r="732" spans="1:12" s="1" customFormat="1" ht="28.5" customHeight="1">
      <c r="A732" s="44"/>
      <c r="B732" s="45" t="s">
        <v>38</v>
      </c>
      <c r="C732" s="44">
        <v>900</v>
      </c>
      <c r="D732" s="44">
        <v>90004</v>
      </c>
      <c r="E732" s="44" t="s">
        <v>292</v>
      </c>
      <c r="F732" s="46">
        <v>100000</v>
      </c>
      <c r="G732" s="46">
        <v>7865</v>
      </c>
      <c r="H732" s="46">
        <v>7865</v>
      </c>
      <c r="I732" s="46">
        <f t="shared" si="220"/>
        <v>100</v>
      </c>
      <c r="J732" s="69" t="s">
        <v>1825</v>
      </c>
      <c r="K732" s="38"/>
      <c r="L732" s="38"/>
    </row>
    <row r="733" spans="1:12" s="1" customFormat="1" ht="28.5" customHeight="1">
      <c r="A733" s="41" t="s">
        <v>899</v>
      </c>
      <c r="B733" s="42" t="s">
        <v>900</v>
      </c>
      <c r="C733" s="41"/>
      <c r="D733" s="41"/>
      <c r="E733" s="41"/>
      <c r="F733" s="43">
        <f>F734</f>
        <v>149990</v>
      </c>
      <c r="G733" s="43">
        <f>G734</f>
        <v>199346</v>
      </c>
      <c r="H733" s="43">
        <f t="shared" ref="H733" si="222">H734</f>
        <v>198600.76</v>
      </c>
      <c r="I733" s="43">
        <f t="shared" si="220"/>
        <v>99.62615753513991</v>
      </c>
      <c r="J733" s="68" t="s">
        <v>2273</v>
      </c>
      <c r="K733" s="38"/>
      <c r="L733" s="38"/>
    </row>
    <row r="734" spans="1:12" s="1" customFormat="1" ht="28.5" customHeight="1">
      <c r="A734" s="44"/>
      <c r="B734" s="45" t="s">
        <v>38</v>
      </c>
      <c r="C734" s="44">
        <v>900</v>
      </c>
      <c r="D734" s="44">
        <v>90095</v>
      </c>
      <c r="E734" s="44" t="s">
        <v>292</v>
      </c>
      <c r="F734" s="46">
        <v>149990</v>
      </c>
      <c r="G734" s="46">
        <v>199346</v>
      </c>
      <c r="H734" s="46">
        <v>198600.76</v>
      </c>
      <c r="I734" s="46">
        <f t="shared" si="220"/>
        <v>99.62615753513991</v>
      </c>
      <c r="J734" s="69" t="s">
        <v>1826</v>
      </c>
      <c r="K734" s="38"/>
      <c r="L734" s="38"/>
    </row>
    <row r="735" spans="1:12" s="1" customFormat="1" ht="28.5" customHeight="1">
      <c r="A735" s="41" t="s">
        <v>901</v>
      </c>
      <c r="B735" s="42" t="s">
        <v>902</v>
      </c>
      <c r="C735" s="41"/>
      <c r="D735" s="41"/>
      <c r="E735" s="41"/>
      <c r="F735" s="43">
        <f>F736</f>
        <v>444000</v>
      </c>
      <c r="G735" s="43">
        <f t="shared" ref="G735" si="223">G736</f>
        <v>444000</v>
      </c>
      <c r="H735" s="43">
        <f t="shared" ref="H735" si="224">H736</f>
        <v>443119.69</v>
      </c>
      <c r="I735" s="43">
        <f t="shared" si="220"/>
        <v>99.801731981981973</v>
      </c>
      <c r="J735" s="68" t="s">
        <v>2274</v>
      </c>
      <c r="K735" s="38"/>
      <c r="L735" s="38"/>
    </row>
    <row r="736" spans="1:12" s="1" customFormat="1" ht="28.5" customHeight="1">
      <c r="A736" s="44"/>
      <c r="B736" s="45" t="s">
        <v>38</v>
      </c>
      <c r="C736" s="44">
        <v>900</v>
      </c>
      <c r="D736" s="44">
        <v>90004</v>
      </c>
      <c r="E736" s="44" t="s">
        <v>292</v>
      </c>
      <c r="F736" s="46">
        <v>444000</v>
      </c>
      <c r="G736" s="46">
        <v>444000</v>
      </c>
      <c r="H736" s="46">
        <v>443119.69</v>
      </c>
      <c r="I736" s="46">
        <f t="shared" si="220"/>
        <v>99.801731981981973</v>
      </c>
      <c r="J736" s="69" t="s">
        <v>1827</v>
      </c>
      <c r="K736" s="38"/>
      <c r="L736" s="38"/>
    </row>
    <row r="737" spans="1:12" s="1" customFormat="1" ht="28.5" customHeight="1">
      <c r="A737" s="41" t="s">
        <v>903</v>
      </c>
      <c r="B737" s="42" t="s">
        <v>904</v>
      </c>
      <c r="C737" s="41"/>
      <c r="D737" s="41"/>
      <c r="E737" s="41"/>
      <c r="F737" s="43">
        <f>F738</f>
        <v>30000</v>
      </c>
      <c r="G737" s="43">
        <f t="shared" ref="G737" si="225">G738</f>
        <v>29400</v>
      </c>
      <c r="H737" s="43">
        <f t="shared" ref="H737" si="226">H738</f>
        <v>29400</v>
      </c>
      <c r="I737" s="43">
        <f t="shared" si="220"/>
        <v>100</v>
      </c>
      <c r="J737" s="68" t="s">
        <v>2162</v>
      </c>
      <c r="K737" s="38"/>
      <c r="L737" s="38"/>
    </row>
    <row r="738" spans="1:12" s="1" customFormat="1" ht="28.5" customHeight="1">
      <c r="A738" s="44"/>
      <c r="B738" s="45" t="s">
        <v>38</v>
      </c>
      <c r="C738" s="44">
        <v>900</v>
      </c>
      <c r="D738" s="44">
        <v>90004</v>
      </c>
      <c r="E738" s="44" t="s">
        <v>292</v>
      </c>
      <c r="F738" s="46">
        <v>30000</v>
      </c>
      <c r="G738" s="46">
        <v>29400</v>
      </c>
      <c r="H738" s="46">
        <v>29400</v>
      </c>
      <c r="I738" s="46">
        <f t="shared" si="220"/>
        <v>100</v>
      </c>
      <c r="J738" s="69" t="s">
        <v>1828</v>
      </c>
      <c r="K738" s="38"/>
      <c r="L738" s="38"/>
    </row>
    <row r="739" spans="1:12" s="1" customFormat="1" ht="50.25" customHeight="1">
      <c r="A739" s="41" t="s">
        <v>905</v>
      </c>
      <c r="B739" s="42" t="s">
        <v>906</v>
      </c>
      <c r="C739" s="41"/>
      <c r="D739" s="41"/>
      <c r="E739" s="41"/>
      <c r="F739" s="43">
        <f>F740</f>
        <v>600000</v>
      </c>
      <c r="G739" s="43">
        <f>G740</f>
        <v>347254</v>
      </c>
      <c r="H739" s="43">
        <f t="shared" ref="H739" si="227">H740</f>
        <v>338711.81</v>
      </c>
      <c r="I739" s="43">
        <f t="shared" ref="I739:I748" si="228">H739/G739*100</f>
        <v>97.540074412389771</v>
      </c>
      <c r="J739" s="68" t="s">
        <v>2275</v>
      </c>
      <c r="K739" s="38"/>
      <c r="L739" s="38"/>
    </row>
    <row r="740" spans="1:12" s="1" customFormat="1" ht="28.5" customHeight="1">
      <c r="A740" s="44"/>
      <c r="B740" s="45" t="s">
        <v>38</v>
      </c>
      <c r="C740" s="44">
        <v>900</v>
      </c>
      <c r="D740" s="44">
        <v>90004</v>
      </c>
      <c r="E740" s="44" t="s">
        <v>292</v>
      </c>
      <c r="F740" s="46">
        <v>600000</v>
      </c>
      <c r="G740" s="46">
        <v>347254</v>
      </c>
      <c r="H740" s="46">
        <v>338711.81</v>
      </c>
      <c r="I740" s="46">
        <f t="shared" si="228"/>
        <v>97.540074412389771</v>
      </c>
      <c r="J740" s="69" t="s">
        <v>1829</v>
      </c>
      <c r="K740" s="38"/>
      <c r="L740" s="38"/>
    </row>
    <row r="741" spans="1:12" s="1" customFormat="1" ht="28.5" customHeight="1">
      <c r="A741" s="41" t="s">
        <v>907</v>
      </c>
      <c r="B741" s="42" t="s">
        <v>908</v>
      </c>
      <c r="C741" s="41"/>
      <c r="D741" s="41"/>
      <c r="E741" s="41"/>
      <c r="F741" s="43">
        <f>F742</f>
        <v>35000</v>
      </c>
      <c r="G741" s="43">
        <f>G742</f>
        <v>35000</v>
      </c>
      <c r="H741" s="43">
        <f t="shared" ref="H741" si="229">H742</f>
        <v>34710.6</v>
      </c>
      <c r="I741" s="43">
        <f t="shared" si="228"/>
        <v>99.173142857142849</v>
      </c>
      <c r="J741" s="68" t="s">
        <v>1830</v>
      </c>
      <c r="K741" s="38"/>
      <c r="L741" s="38"/>
    </row>
    <row r="742" spans="1:12" s="1" customFormat="1" ht="28.5" customHeight="1">
      <c r="A742" s="44"/>
      <c r="B742" s="45" t="s">
        <v>38</v>
      </c>
      <c r="C742" s="44">
        <v>900</v>
      </c>
      <c r="D742" s="44">
        <v>90095</v>
      </c>
      <c r="E742" s="44" t="s">
        <v>292</v>
      </c>
      <c r="F742" s="46">
        <v>35000</v>
      </c>
      <c r="G742" s="46">
        <v>35000</v>
      </c>
      <c r="H742" s="46">
        <v>34710.6</v>
      </c>
      <c r="I742" s="46">
        <f t="shared" si="228"/>
        <v>99.173142857142849</v>
      </c>
      <c r="J742" s="69" t="s">
        <v>1830</v>
      </c>
      <c r="K742" s="38"/>
      <c r="L742" s="38"/>
    </row>
    <row r="743" spans="1:12" s="1" customFormat="1" ht="28.5" customHeight="1">
      <c r="A743" s="41" t="s">
        <v>909</v>
      </c>
      <c r="B743" s="42" t="s">
        <v>910</v>
      </c>
      <c r="C743" s="41"/>
      <c r="D743" s="41"/>
      <c r="E743" s="41"/>
      <c r="F743" s="43">
        <f>F744</f>
        <v>500000</v>
      </c>
      <c r="G743" s="43">
        <f>G744</f>
        <v>500000</v>
      </c>
      <c r="H743" s="43">
        <f t="shared" ref="H743" si="230">H744</f>
        <v>462993.83</v>
      </c>
      <c r="I743" s="43">
        <f t="shared" si="228"/>
        <v>92.598765999999998</v>
      </c>
      <c r="J743" s="68" t="s">
        <v>2163</v>
      </c>
      <c r="K743" s="38"/>
      <c r="L743" s="38"/>
    </row>
    <row r="744" spans="1:12" s="1" customFormat="1" ht="28.5" customHeight="1">
      <c r="A744" s="44"/>
      <c r="B744" s="45" t="s">
        <v>38</v>
      </c>
      <c r="C744" s="44">
        <v>900</v>
      </c>
      <c r="D744" s="44">
        <v>90095</v>
      </c>
      <c r="E744" s="44" t="s">
        <v>292</v>
      </c>
      <c r="F744" s="46">
        <v>500000</v>
      </c>
      <c r="G744" s="46">
        <v>500000</v>
      </c>
      <c r="H744" s="46">
        <v>462993.83</v>
      </c>
      <c r="I744" s="46">
        <f t="shared" si="228"/>
        <v>92.598765999999998</v>
      </c>
      <c r="J744" s="69" t="s">
        <v>1831</v>
      </c>
      <c r="K744" s="38"/>
      <c r="L744" s="38"/>
    </row>
    <row r="745" spans="1:12" s="1" customFormat="1" ht="28.5" customHeight="1">
      <c r="A745" s="41" t="s">
        <v>911</v>
      </c>
      <c r="B745" s="42" t="s">
        <v>912</v>
      </c>
      <c r="C745" s="41"/>
      <c r="D745" s="41"/>
      <c r="E745" s="41"/>
      <c r="F745" s="43">
        <f>F746</f>
        <v>100000</v>
      </c>
      <c r="G745" s="43">
        <f t="shared" ref="G745" si="231">G746</f>
        <v>10000</v>
      </c>
      <c r="H745" s="43">
        <f t="shared" ref="H745" si="232">H746</f>
        <v>10000</v>
      </c>
      <c r="I745" s="43">
        <f t="shared" si="228"/>
        <v>100</v>
      </c>
      <c r="J745" s="68" t="s">
        <v>1832</v>
      </c>
      <c r="K745" s="38"/>
      <c r="L745" s="38"/>
    </row>
    <row r="746" spans="1:12" s="1" customFormat="1" ht="28.5" customHeight="1">
      <c r="A746" s="44"/>
      <c r="B746" s="45" t="s">
        <v>38</v>
      </c>
      <c r="C746" s="44">
        <v>900</v>
      </c>
      <c r="D746" s="44">
        <v>90095</v>
      </c>
      <c r="E746" s="44" t="s">
        <v>292</v>
      </c>
      <c r="F746" s="46">
        <v>100000</v>
      </c>
      <c r="G746" s="46">
        <v>10000</v>
      </c>
      <c r="H746" s="46">
        <v>10000</v>
      </c>
      <c r="I746" s="46">
        <f t="shared" si="228"/>
        <v>100</v>
      </c>
      <c r="J746" s="69" t="s">
        <v>1832</v>
      </c>
      <c r="K746" s="38"/>
      <c r="L746" s="38"/>
    </row>
    <row r="747" spans="1:12" s="1" customFormat="1" ht="64.5" customHeight="1">
      <c r="A747" s="41" t="s">
        <v>913</v>
      </c>
      <c r="B747" s="42" t="s">
        <v>914</v>
      </c>
      <c r="C747" s="41"/>
      <c r="D747" s="41"/>
      <c r="E747" s="41"/>
      <c r="F747" s="43">
        <f>F748</f>
        <v>300000</v>
      </c>
      <c r="G747" s="43">
        <f t="shared" ref="G747" si="233">G748</f>
        <v>35000</v>
      </c>
      <c r="H747" s="43">
        <f t="shared" ref="H747" si="234">H748</f>
        <v>35000</v>
      </c>
      <c r="I747" s="43">
        <f t="shared" si="228"/>
        <v>100</v>
      </c>
      <c r="J747" s="68" t="s">
        <v>2276</v>
      </c>
      <c r="K747" s="38"/>
      <c r="L747" s="38"/>
    </row>
    <row r="748" spans="1:12" s="1" customFormat="1" ht="28.5" customHeight="1">
      <c r="A748" s="44"/>
      <c r="B748" s="45" t="s">
        <v>38</v>
      </c>
      <c r="C748" s="44">
        <v>900</v>
      </c>
      <c r="D748" s="44">
        <v>90004</v>
      </c>
      <c r="E748" s="44" t="s">
        <v>292</v>
      </c>
      <c r="F748" s="46">
        <v>300000</v>
      </c>
      <c r="G748" s="46">
        <v>35000</v>
      </c>
      <c r="H748" s="46">
        <v>35000</v>
      </c>
      <c r="I748" s="46">
        <f t="shared" si="228"/>
        <v>100</v>
      </c>
      <c r="J748" s="69" t="s">
        <v>1833</v>
      </c>
      <c r="K748" s="38"/>
      <c r="L748" s="38"/>
    </row>
    <row r="749" spans="1:12" s="1" customFormat="1" ht="28.5" customHeight="1">
      <c r="A749" s="41" t="s">
        <v>915</v>
      </c>
      <c r="B749" s="42" t="s">
        <v>916</v>
      </c>
      <c r="C749" s="41"/>
      <c r="D749" s="41"/>
      <c r="E749" s="41"/>
      <c r="F749" s="43">
        <f>F750</f>
        <v>40000</v>
      </c>
      <c r="G749" s="43">
        <f>G750</f>
        <v>36331</v>
      </c>
      <c r="H749" s="43">
        <f t="shared" ref="H749" si="235">H750</f>
        <v>36330.5</v>
      </c>
      <c r="I749" s="43">
        <f t="shared" ref="I749:I752" si="236">H749/G749*100</f>
        <v>99.998623764828935</v>
      </c>
      <c r="J749" s="68" t="s">
        <v>1834</v>
      </c>
      <c r="K749" s="38"/>
      <c r="L749" s="38"/>
    </row>
    <row r="750" spans="1:12" s="1" customFormat="1" ht="28.5" customHeight="1">
      <c r="A750" s="44"/>
      <c r="B750" s="45" t="s">
        <v>38</v>
      </c>
      <c r="C750" s="44">
        <v>900</v>
      </c>
      <c r="D750" s="44">
        <v>90004</v>
      </c>
      <c r="E750" s="44" t="s">
        <v>292</v>
      </c>
      <c r="F750" s="46">
        <v>40000</v>
      </c>
      <c r="G750" s="46">
        <v>36331</v>
      </c>
      <c r="H750" s="46">
        <v>36330.5</v>
      </c>
      <c r="I750" s="46">
        <f t="shared" si="236"/>
        <v>99.998623764828935</v>
      </c>
      <c r="J750" s="69" t="s">
        <v>1834</v>
      </c>
      <c r="K750" s="38"/>
      <c r="L750" s="38"/>
    </row>
    <row r="751" spans="1:12" s="1" customFormat="1" ht="28.5" customHeight="1">
      <c r="A751" s="41" t="s">
        <v>917</v>
      </c>
      <c r="B751" s="42" t="s">
        <v>918</v>
      </c>
      <c r="C751" s="41"/>
      <c r="D751" s="41"/>
      <c r="E751" s="41"/>
      <c r="F751" s="43">
        <f>F752</f>
        <v>60000</v>
      </c>
      <c r="G751" s="43">
        <f t="shared" ref="G751" si="237">G752</f>
        <v>60000</v>
      </c>
      <c r="H751" s="43">
        <f t="shared" ref="H751" si="238">H752</f>
        <v>60000</v>
      </c>
      <c r="I751" s="43">
        <f t="shared" si="236"/>
        <v>100</v>
      </c>
      <c r="J751" s="68" t="s">
        <v>1835</v>
      </c>
      <c r="K751" s="38"/>
      <c r="L751" s="38"/>
    </row>
    <row r="752" spans="1:12" s="1" customFormat="1" ht="28.5" customHeight="1">
      <c r="A752" s="44"/>
      <c r="B752" s="45" t="s">
        <v>38</v>
      </c>
      <c r="C752" s="44">
        <v>900</v>
      </c>
      <c r="D752" s="44">
        <v>90095</v>
      </c>
      <c r="E752" s="44" t="s">
        <v>292</v>
      </c>
      <c r="F752" s="46">
        <v>60000</v>
      </c>
      <c r="G752" s="46">
        <v>60000</v>
      </c>
      <c r="H752" s="46">
        <v>60000</v>
      </c>
      <c r="I752" s="46">
        <f t="shared" si="236"/>
        <v>100</v>
      </c>
      <c r="J752" s="69" t="s">
        <v>1835</v>
      </c>
      <c r="K752" s="38"/>
      <c r="L752" s="38"/>
    </row>
    <row r="753" spans="1:12" s="1" customFormat="1" ht="28.5" customHeight="1">
      <c r="A753" s="41" t="s">
        <v>919</v>
      </c>
      <c r="B753" s="42" t="s">
        <v>920</v>
      </c>
      <c r="C753" s="41"/>
      <c r="D753" s="41"/>
      <c r="E753" s="41"/>
      <c r="F753" s="43">
        <f>F754</f>
        <v>35000</v>
      </c>
      <c r="G753" s="43">
        <f>G754</f>
        <v>14476</v>
      </c>
      <c r="H753" s="43">
        <f t="shared" ref="H753" si="239">H754</f>
        <v>14476</v>
      </c>
      <c r="I753" s="43">
        <f t="shared" ref="I753:I762" si="240">H753/G753*100</f>
        <v>100</v>
      </c>
      <c r="J753" s="68" t="s">
        <v>1836</v>
      </c>
      <c r="K753" s="38"/>
      <c r="L753" s="38"/>
    </row>
    <row r="754" spans="1:12" s="1" customFormat="1" ht="28.5" customHeight="1">
      <c r="A754" s="44"/>
      <c r="B754" s="45" t="s">
        <v>38</v>
      </c>
      <c r="C754" s="44">
        <v>900</v>
      </c>
      <c r="D754" s="44">
        <v>90095</v>
      </c>
      <c r="E754" s="44" t="s">
        <v>292</v>
      </c>
      <c r="F754" s="46">
        <v>35000</v>
      </c>
      <c r="G754" s="46">
        <v>14476</v>
      </c>
      <c r="H754" s="46">
        <v>14476</v>
      </c>
      <c r="I754" s="46">
        <f t="shared" si="240"/>
        <v>100</v>
      </c>
      <c r="J754" s="69" t="s">
        <v>1836</v>
      </c>
      <c r="K754" s="38"/>
      <c r="L754" s="38"/>
    </row>
    <row r="755" spans="1:12" s="1" customFormat="1" ht="28.5" customHeight="1">
      <c r="A755" s="41" t="s">
        <v>921</v>
      </c>
      <c r="B755" s="42" t="s">
        <v>922</v>
      </c>
      <c r="C755" s="41"/>
      <c r="D755" s="41"/>
      <c r="E755" s="41"/>
      <c r="F755" s="43">
        <f>F756</f>
        <v>30000</v>
      </c>
      <c r="G755" s="43">
        <f t="shared" ref="G755" si="241">G756</f>
        <v>25259</v>
      </c>
      <c r="H755" s="43">
        <f t="shared" ref="H755" si="242">H756</f>
        <v>25258.15</v>
      </c>
      <c r="I755" s="43">
        <f t="shared" si="240"/>
        <v>99.996634862821182</v>
      </c>
      <c r="J755" s="68" t="s">
        <v>2164</v>
      </c>
      <c r="K755" s="38"/>
      <c r="L755" s="38"/>
    </row>
    <row r="756" spans="1:12" s="1" customFormat="1" ht="28.5" customHeight="1">
      <c r="A756" s="44"/>
      <c r="B756" s="45" t="s">
        <v>38</v>
      </c>
      <c r="C756" s="44">
        <v>900</v>
      </c>
      <c r="D756" s="44">
        <v>90004</v>
      </c>
      <c r="E756" s="44" t="s">
        <v>292</v>
      </c>
      <c r="F756" s="46">
        <v>30000</v>
      </c>
      <c r="G756" s="46">
        <v>25259</v>
      </c>
      <c r="H756" s="46">
        <v>25258.15</v>
      </c>
      <c r="I756" s="46">
        <f t="shared" si="240"/>
        <v>99.996634862821182</v>
      </c>
      <c r="J756" s="69" t="s">
        <v>1837</v>
      </c>
      <c r="K756" s="38"/>
      <c r="L756" s="38"/>
    </row>
    <row r="757" spans="1:12" s="1" customFormat="1" ht="28.5" customHeight="1">
      <c r="A757" s="41" t="s">
        <v>923</v>
      </c>
      <c r="B757" s="42" t="s">
        <v>924</v>
      </c>
      <c r="C757" s="41"/>
      <c r="D757" s="41"/>
      <c r="E757" s="41"/>
      <c r="F757" s="43">
        <f>F758</f>
        <v>30000</v>
      </c>
      <c r="G757" s="43">
        <f t="shared" ref="G757" si="243">G758</f>
        <v>28536</v>
      </c>
      <c r="H757" s="43">
        <f t="shared" ref="H757" si="244">H758</f>
        <v>28536</v>
      </c>
      <c r="I757" s="43">
        <f t="shared" si="240"/>
        <v>100</v>
      </c>
      <c r="J757" s="68" t="s">
        <v>1835</v>
      </c>
      <c r="K757" s="38"/>
      <c r="L757" s="38"/>
    </row>
    <row r="758" spans="1:12" s="1" customFormat="1" ht="28.5" customHeight="1">
      <c r="A758" s="44"/>
      <c r="B758" s="45" t="s">
        <v>38</v>
      </c>
      <c r="C758" s="44">
        <v>900</v>
      </c>
      <c r="D758" s="44">
        <v>90095</v>
      </c>
      <c r="E758" s="44" t="s">
        <v>292</v>
      </c>
      <c r="F758" s="46">
        <v>30000</v>
      </c>
      <c r="G758" s="46">
        <v>28536</v>
      </c>
      <c r="H758" s="46">
        <v>28536</v>
      </c>
      <c r="I758" s="46">
        <f t="shared" si="240"/>
        <v>100</v>
      </c>
      <c r="J758" s="69" t="s">
        <v>1835</v>
      </c>
      <c r="K758" s="38"/>
      <c r="L758" s="38"/>
    </row>
    <row r="759" spans="1:12" s="1" customFormat="1" ht="28.5" customHeight="1">
      <c r="A759" s="41" t="s">
        <v>925</v>
      </c>
      <c r="B759" s="42" t="s">
        <v>926</v>
      </c>
      <c r="C759" s="41"/>
      <c r="D759" s="41"/>
      <c r="E759" s="41"/>
      <c r="F759" s="43">
        <f>F760</f>
        <v>60000</v>
      </c>
      <c r="G759" s="43">
        <f>G760</f>
        <v>29028</v>
      </c>
      <c r="H759" s="43">
        <f t="shared" ref="H759" si="245">H760</f>
        <v>29028</v>
      </c>
      <c r="I759" s="43">
        <f t="shared" si="240"/>
        <v>100</v>
      </c>
      <c r="J759" s="68" t="s">
        <v>1838</v>
      </c>
      <c r="K759" s="38"/>
      <c r="L759" s="38"/>
    </row>
    <row r="760" spans="1:12" s="1" customFormat="1" ht="28.5" customHeight="1">
      <c r="A760" s="44"/>
      <c r="B760" s="45" t="s">
        <v>38</v>
      </c>
      <c r="C760" s="44">
        <v>900</v>
      </c>
      <c r="D760" s="44">
        <v>90095</v>
      </c>
      <c r="E760" s="44" t="s">
        <v>292</v>
      </c>
      <c r="F760" s="46">
        <v>60000</v>
      </c>
      <c r="G760" s="46">
        <v>29028</v>
      </c>
      <c r="H760" s="46">
        <v>29028</v>
      </c>
      <c r="I760" s="46">
        <f t="shared" si="240"/>
        <v>100</v>
      </c>
      <c r="J760" s="69" t="s">
        <v>1838</v>
      </c>
      <c r="K760" s="38"/>
      <c r="L760" s="38"/>
    </row>
    <row r="761" spans="1:12" s="1" customFormat="1" ht="28.5" customHeight="1">
      <c r="A761" s="41" t="s">
        <v>927</v>
      </c>
      <c r="B761" s="42" t="s">
        <v>928</v>
      </c>
      <c r="C761" s="41"/>
      <c r="D761" s="41"/>
      <c r="E761" s="41"/>
      <c r="F761" s="43">
        <f>F762</f>
        <v>360000</v>
      </c>
      <c r="G761" s="43">
        <f t="shared" ref="G761" si="246">G762</f>
        <v>359000</v>
      </c>
      <c r="H761" s="43">
        <f t="shared" ref="H761" si="247">H762</f>
        <v>359000</v>
      </c>
      <c r="I761" s="43">
        <f t="shared" si="240"/>
        <v>100</v>
      </c>
      <c r="J761" s="68" t="s">
        <v>2277</v>
      </c>
      <c r="K761" s="38"/>
      <c r="L761" s="38"/>
    </row>
    <row r="762" spans="1:12" s="1" customFormat="1" ht="28.5" customHeight="1">
      <c r="A762" s="44"/>
      <c r="B762" s="45" t="s">
        <v>38</v>
      </c>
      <c r="C762" s="44">
        <v>900</v>
      </c>
      <c r="D762" s="44">
        <v>90095</v>
      </c>
      <c r="E762" s="44" t="s">
        <v>292</v>
      </c>
      <c r="F762" s="46">
        <v>360000</v>
      </c>
      <c r="G762" s="46">
        <v>359000</v>
      </c>
      <c r="H762" s="46">
        <v>359000</v>
      </c>
      <c r="I762" s="46">
        <f t="shared" si="240"/>
        <v>100</v>
      </c>
      <c r="J762" s="69" t="s">
        <v>1839</v>
      </c>
      <c r="K762" s="38"/>
      <c r="L762" s="38"/>
    </row>
    <row r="763" spans="1:12" s="1" customFormat="1" ht="28.5" customHeight="1">
      <c r="A763" s="41" t="s">
        <v>929</v>
      </c>
      <c r="B763" s="42" t="s">
        <v>930</v>
      </c>
      <c r="C763" s="41"/>
      <c r="D763" s="41"/>
      <c r="E763" s="41"/>
      <c r="F763" s="43">
        <f>F764</f>
        <v>40000</v>
      </c>
      <c r="G763" s="43">
        <f>G764</f>
        <v>30000</v>
      </c>
      <c r="H763" s="43">
        <f t="shared" ref="H763" si="248">H764</f>
        <v>30000</v>
      </c>
      <c r="I763" s="43">
        <f t="shared" ref="I763:I772" si="249">H763/G763*100</f>
        <v>100</v>
      </c>
      <c r="J763" s="68" t="s">
        <v>1840</v>
      </c>
      <c r="K763" s="38"/>
      <c r="L763" s="38"/>
    </row>
    <row r="764" spans="1:12" s="1" customFormat="1" ht="28.5" customHeight="1">
      <c r="A764" s="44"/>
      <c r="B764" s="45" t="s">
        <v>38</v>
      </c>
      <c r="C764" s="44">
        <v>900</v>
      </c>
      <c r="D764" s="44">
        <v>90095</v>
      </c>
      <c r="E764" s="44" t="s">
        <v>292</v>
      </c>
      <c r="F764" s="46">
        <v>40000</v>
      </c>
      <c r="G764" s="46">
        <v>30000</v>
      </c>
      <c r="H764" s="46">
        <v>30000</v>
      </c>
      <c r="I764" s="46">
        <f t="shared" si="249"/>
        <v>100</v>
      </c>
      <c r="J764" s="69" t="s">
        <v>1840</v>
      </c>
      <c r="K764" s="38"/>
      <c r="L764" s="38"/>
    </row>
    <row r="765" spans="1:12" s="1" customFormat="1" ht="28.5" customHeight="1">
      <c r="A765" s="41" t="s">
        <v>936</v>
      </c>
      <c r="B765" s="42" t="s">
        <v>931</v>
      </c>
      <c r="C765" s="41"/>
      <c r="D765" s="41"/>
      <c r="E765" s="41"/>
      <c r="F765" s="43">
        <f>F766</f>
        <v>100000</v>
      </c>
      <c r="G765" s="43">
        <f t="shared" ref="G765" si="250">G766</f>
        <v>100000</v>
      </c>
      <c r="H765" s="43">
        <f t="shared" ref="H765" si="251">H766</f>
        <v>99684.14</v>
      </c>
      <c r="I765" s="43">
        <f t="shared" si="249"/>
        <v>99.684139999999999</v>
      </c>
      <c r="J765" s="68" t="s">
        <v>2278</v>
      </c>
      <c r="K765" s="38"/>
      <c r="L765" s="38"/>
    </row>
    <row r="766" spans="1:12" s="1" customFormat="1" ht="28.5" customHeight="1">
      <c r="A766" s="44"/>
      <c r="B766" s="45" t="s">
        <v>38</v>
      </c>
      <c r="C766" s="44">
        <v>900</v>
      </c>
      <c r="D766" s="44">
        <v>90095</v>
      </c>
      <c r="E766" s="44" t="s">
        <v>292</v>
      </c>
      <c r="F766" s="46">
        <v>100000</v>
      </c>
      <c r="G766" s="46">
        <v>100000</v>
      </c>
      <c r="H766" s="46">
        <v>99684.14</v>
      </c>
      <c r="I766" s="46">
        <f t="shared" si="249"/>
        <v>99.684139999999999</v>
      </c>
      <c r="J766" s="69" t="s">
        <v>1841</v>
      </c>
      <c r="K766" s="38"/>
      <c r="L766" s="38"/>
    </row>
    <row r="767" spans="1:12" s="1" customFormat="1" ht="49.5" customHeight="1">
      <c r="A767" s="41" t="s">
        <v>937</v>
      </c>
      <c r="B767" s="42" t="s">
        <v>932</v>
      </c>
      <c r="C767" s="41"/>
      <c r="D767" s="41"/>
      <c r="E767" s="41"/>
      <c r="F767" s="43">
        <f>F768</f>
        <v>60000</v>
      </c>
      <c r="G767" s="43">
        <f t="shared" ref="G767" si="252">G768</f>
        <v>43660</v>
      </c>
      <c r="H767" s="43">
        <f t="shared" ref="H767" si="253">H768</f>
        <v>43659.3</v>
      </c>
      <c r="I767" s="43">
        <f t="shared" si="249"/>
        <v>99.998396701786547</v>
      </c>
      <c r="J767" s="68" t="s">
        <v>2279</v>
      </c>
      <c r="K767" s="38"/>
      <c r="L767" s="38"/>
    </row>
    <row r="768" spans="1:12" s="1" customFormat="1" ht="28.5" customHeight="1">
      <c r="A768" s="44"/>
      <c r="B768" s="45" t="s">
        <v>38</v>
      </c>
      <c r="C768" s="44">
        <v>900</v>
      </c>
      <c r="D768" s="44">
        <v>90095</v>
      </c>
      <c r="E768" s="44" t="s">
        <v>292</v>
      </c>
      <c r="F768" s="46">
        <v>60000</v>
      </c>
      <c r="G768" s="46">
        <v>43660</v>
      </c>
      <c r="H768" s="46">
        <v>43659.3</v>
      </c>
      <c r="I768" s="46">
        <f t="shared" si="249"/>
        <v>99.998396701786547</v>
      </c>
      <c r="J768" s="69" t="s">
        <v>1842</v>
      </c>
      <c r="K768" s="38"/>
      <c r="L768" s="38"/>
    </row>
    <row r="769" spans="1:12" s="1" customFormat="1" ht="28.5" customHeight="1">
      <c r="A769" s="41" t="s">
        <v>938</v>
      </c>
      <c r="B769" s="42" t="s">
        <v>933</v>
      </c>
      <c r="C769" s="41"/>
      <c r="D769" s="41"/>
      <c r="E769" s="41"/>
      <c r="F769" s="43">
        <f>F770</f>
        <v>40000</v>
      </c>
      <c r="G769" s="43">
        <f>G770</f>
        <v>40000</v>
      </c>
      <c r="H769" s="43">
        <f t="shared" ref="H769" si="254">H770</f>
        <v>40000</v>
      </c>
      <c r="I769" s="43">
        <f t="shared" si="249"/>
        <v>100</v>
      </c>
      <c r="J769" s="68" t="s">
        <v>1843</v>
      </c>
      <c r="K769" s="38"/>
      <c r="L769" s="38"/>
    </row>
    <row r="770" spans="1:12" s="1" customFormat="1" ht="28.5" customHeight="1">
      <c r="A770" s="44"/>
      <c r="B770" s="45" t="s">
        <v>38</v>
      </c>
      <c r="C770" s="44">
        <v>900</v>
      </c>
      <c r="D770" s="44">
        <v>90095</v>
      </c>
      <c r="E770" s="44" t="s">
        <v>292</v>
      </c>
      <c r="F770" s="46">
        <v>40000</v>
      </c>
      <c r="G770" s="46">
        <v>40000</v>
      </c>
      <c r="H770" s="46">
        <v>40000</v>
      </c>
      <c r="I770" s="46">
        <f t="shared" si="249"/>
        <v>100</v>
      </c>
      <c r="J770" s="69" t="s">
        <v>1843</v>
      </c>
      <c r="K770" s="38"/>
      <c r="L770" s="38"/>
    </row>
    <row r="771" spans="1:12" s="1" customFormat="1" ht="28.5" customHeight="1">
      <c r="A771" s="41" t="s">
        <v>939</v>
      </c>
      <c r="B771" s="42" t="s">
        <v>934</v>
      </c>
      <c r="C771" s="41"/>
      <c r="D771" s="41"/>
      <c r="E771" s="41"/>
      <c r="F771" s="43">
        <f>F772</f>
        <v>30000</v>
      </c>
      <c r="G771" s="43">
        <f t="shared" ref="G771" si="255">G772</f>
        <v>28413</v>
      </c>
      <c r="H771" s="43">
        <f t="shared" ref="H771" si="256">H772</f>
        <v>28413</v>
      </c>
      <c r="I771" s="43">
        <f t="shared" si="249"/>
        <v>100</v>
      </c>
      <c r="J771" s="68" t="s">
        <v>1844</v>
      </c>
      <c r="K771" s="38"/>
      <c r="L771" s="38"/>
    </row>
    <row r="772" spans="1:12" s="1" customFormat="1" ht="28.5" customHeight="1">
      <c r="A772" s="44"/>
      <c r="B772" s="45" t="s">
        <v>38</v>
      </c>
      <c r="C772" s="44">
        <v>900</v>
      </c>
      <c r="D772" s="44">
        <v>90095</v>
      </c>
      <c r="E772" s="44" t="s">
        <v>292</v>
      </c>
      <c r="F772" s="46">
        <v>30000</v>
      </c>
      <c r="G772" s="46">
        <v>28413</v>
      </c>
      <c r="H772" s="46">
        <v>28413</v>
      </c>
      <c r="I772" s="46">
        <f t="shared" si="249"/>
        <v>100</v>
      </c>
      <c r="J772" s="69" t="s">
        <v>1844</v>
      </c>
      <c r="K772" s="38"/>
      <c r="L772" s="38"/>
    </row>
    <row r="773" spans="1:12" s="1" customFormat="1" ht="28.5" customHeight="1">
      <c r="A773" s="41" t="s">
        <v>940</v>
      </c>
      <c r="B773" s="42" t="s">
        <v>935</v>
      </c>
      <c r="C773" s="41"/>
      <c r="D773" s="41"/>
      <c r="E773" s="41"/>
      <c r="F773" s="43">
        <f>F774</f>
        <v>200000</v>
      </c>
      <c r="G773" s="43">
        <f>G774</f>
        <v>142776</v>
      </c>
      <c r="H773" s="43">
        <f t="shared" ref="H773" si="257">H774</f>
        <v>141945.57999999999</v>
      </c>
      <c r="I773" s="43">
        <f t="shared" ref="I773:I774" si="258">H773/G773*100</f>
        <v>99.418375637362004</v>
      </c>
      <c r="J773" s="68" t="s">
        <v>2280</v>
      </c>
      <c r="K773" s="38"/>
      <c r="L773" s="38"/>
    </row>
    <row r="774" spans="1:12" s="1" customFormat="1" ht="28.5" customHeight="1">
      <c r="A774" s="44"/>
      <c r="B774" s="45" t="s">
        <v>38</v>
      </c>
      <c r="C774" s="44">
        <v>900</v>
      </c>
      <c r="D774" s="44">
        <v>90095</v>
      </c>
      <c r="E774" s="44" t="s">
        <v>292</v>
      </c>
      <c r="F774" s="46">
        <v>200000</v>
      </c>
      <c r="G774" s="46">
        <v>142776</v>
      </c>
      <c r="H774" s="46">
        <v>141945.57999999999</v>
      </c>
      <c r="I774" s="46">
        <f t="shared" si="258"/>
        <v>99.418375637362004</v>
      </c>
      <c r="J774" s="69" t="s">
        <v>1845</v>
      </c>
      <c r="K774" s="38"/>
      <c r="L774" s="38"/>
    </row>
    <row r="775" spans="1:12" s="1" customFormat="1" ht="53.25" customHeight="1">
      <c r="A775" s="35" t="s">
        <v>941</v>
      </c>
      <c r="B775" s="29" t="s">
        <v>942</v>
      </c>
      <c r="C775" s="35">
        <v>900</v>
      </c>
      <c r="D775" s="35">
        <v>90017</v>
      </c>
      <c r="E775" s="35" t="s">
        <v>292</v>
      </c>
      <c r="F775" s="40"/>
      <c r="G775" s="40">
        <v>168400</v>
      </c>
      <c r="H775" s="40">
        <v>165918.06</v>
      </c>
      <c r="I775" s="40">
        <f>H775/G775*100</f>
        <v>98.526163895486931</v>
      </c>
      <c r="J775" s="2" t="s">
        <v>2165</v>
      </c>
      <c r="K775" s="38"/>
      <c r="L775" s="38"/>
    </row>
    <row r="776" spans="1:12" s="1" customFormat="1" ht="28.5" customHeight="1">
      <c r="A776" s="41" t="s">
        <v>946</v>
      </c>
      <c r="B776" s="42" t="s">
        <v>943</v>
      </c>
      <c r="C776" s="41"/>
      <c r="D776" s="41"/>
      <c r="E776" s="41"/>
      <c r="F776" s="43"/>
      <c r="G776" s="43">
        <f>G777</f>
        <v>55000</v>
      </c>
      <c r="H776" s="43">
        <f t="shared" ref="H776" si="259">H777</f>
        <v>54981</v>
      </c>
      <c r="I776" s="43">
        <f t="shared" ref="I776:I778" si="260">H776/G776*100</f>
        <v>99.965454545454548</v>
      </c>
      <c r="J776" s="68" t="s">
        <v>2166</v>
      </c>
      <c r="K776" s="38"/>
      <c r="L776" s="38"/>
    </row>
    <row r="777" spans="1:12" s="1" customFormat="1" ht="28.5" customHeight="1">
      <c r="A777" s="44"/>
      <c r="B777" s="45" t="s">
        <v>21</v>
      </c>
      <c r="C777" s="44">
        <v>900</v>
      </c>
      <c r="D777" s="44">
        <v>90095</v>
      </c>
      <c r="E777" s="44" t="s">
        <v>944</v>
      </c>
      <c r="F777" s="46"/>
      <c r="G777" s="46">
        <v>55000</v>
      </c>
      <c r="H777" s="46">
        <v>54981</v>
      </c>
      <c r="I777" s="46">
        <f t="shared" si="260"/>
        <v>99.965454545454548</v>
      </c>
      <c r="J777" s="69" t="s">
        <v>1846</v>
      </c>
      <c r="K777" s="38"/>
      <c r="L777" s="38"/>
    </row>
    <row r="778" spans="1:12" s="1" customFormat="1" ht="28.5" customHeight="1">
      <c r="A778" s="35"/>
      <c r="B778" s="39" t="s">
        <v>64</v>
      </c>
      <c r="C778" s="35"/>
      <c r="D778" s="35"/>
      <c r="E778" s="35"/>
      <c r="F778" s="37">
        <f>SUM(F779:F780,F783:F792,F794:F796)</f>
        <v>11610295</v>
      </c>
      <c r="G778" s="37">
        <f>SUM(G779:G780,G783:G792,G794:G796)</f>
        <v>7963879</v>
      </c>
      <c r="H778" s="37">
        <f>SUM(H779:H780,H783:H792,H794:H796)</f>
        <v>7905204.209999999</v>
      </c>
      <c r="I778" s="37">
        <f t="shared" si="260"/>
        <v>99.263238554980546</v>
      </c>
      <c r="J778" s="3"/>
      <c r="K778" s="38"/>
      <c r="L778" s="38"/>
    </row>
    <row r="779" spans="1:12" s="1" customFormat="1" ht="102">
      <c r="A779" s="35" t="s">
        <v>947</v>
      </c>
      <c r="B779" s="29" t="s">
        <v>948</v>
      </c>
      <c r="C779" s="35">
        <v>900</v>
      </c>
      <c r="D779" s="35">
        <v>90095</v>
      </c>
      <c r="E779" s="35" t="s">
        <v>628</v>
      </c>
      <c r="F779" s="40">
        <v>668510</v>
      </c>
      <c r="G779" s="40">
        <v>168510</v>
      </c>
      <c r="H779" s="40">
        <v>168510</v>
      </c>
      <c r="I779" s="40">
        <f>H779/G779*100</f>
        <v>100</v>
      </c>
      <c r="J779" s="2" t="s">
        <v>2171</v>
      </c>
      <c r="K779" s="38"/>
      <c r="L779" s="38"/>
    </row>
    <row r="780" spans="1:12" s="1" customFormat="1" ht="41.25" customHeight="1">
      <c r="A780" s="41" t="s">
        <v>949</v>
      </c>
      <c r="B780" s="42" t="s">
        <v>950</v>
      </c>
      <c r="C780" s="41"/>
      <c r="D780" s="41"/>
      <c r="E780" s="41"/>
      <c r="F780" s="43">
        <f>F781+F782</f>
        <v>5000000</v>
      </c>
      <c r="G780" s="43">
        <f>G781+G782</f>
        <v>4059901</v>
      </c>
      <c r="H780" s="43">
        <f>H781+H782</f>
        <v>4053986.71</v>
      </c>
      <c r="I780" s="43">
        <f t="shared" ref="I780:I782" si="261">H780/G780*100</f>
        <v>99.854324280321123</v>
      </c>
      <c r="J780" s="68" t="s">
        <v>1847</v>
      </c>
      <c r="K780" s="38"/>
      <c r="L780" s="38"/>
    </row>
    <row r="781" spans="1:12" s="1" customFormat="1" ht="28.5" customHeight="1">
      <c r="A781" s="47"/>
      <c r="B781" s="48"/>
      <c r="C781" s="47">
        <v>900</v>
      </c>
      <c r="D781" s="47">
        <v>90001</v>
      </c>
      <c r="E781" s="47" t="s">
        <v>628</v>
      </c>
      <c r="F781" s="49">
        <v>5000000</v>
      </c>
      <c r="G781" s="49">
        <v>3509901</v>
      </c>
      <c r="H781" s="49">
        <v>3509901</v>
      </c>
      <c r="I781" s="49">
        <f t="shared" si="261"/>
        <v>100</v>
      </c>
      <c r="J781" s="70" t="s">
        <v>1847</v>
      </c>
      <c r="K781" s="38"/>
      <c r="L781" s="38"/>
    </row>
    <row r="782" spans="1:12" s="1" customFormat="1" ht="28.5" customHeight="1">
      <c r="A782" s="47"/>
      <c r="B782" s="48"/>
      <c r="C782" s="47">
        <v>754</v>
      </c>
      <c r="D782" s="47">
        <v>75421</v>
      </c>
      <c r="E782" s="47" t="s">
        <v>628</v>
      </c>
      <c r="F782" s="49"/>
      <c r="G782" s="49">
        <v>550000</v>
      </c>
      <c r="H782" s="49">
        <v>544085.71</v>
      </c>
      <c r="I782" s="49">
        <f t="shared" si="261"/>
        <v>98.924674545454536</v>
      </c>
      <c r="J782" s="69" t="s">
        <v>1847</v>
      </c>
      <c r="K782" s="38"/>
      <c r="L782" s="38"/>
    </row>
    <row r="783" spans="1:12" s="1" customFormat="1" ht="41.25" customHeight="1">
      <c r="A783" s="35" t="s">
        <v>951</v>
      </c>
      <c r="B783" s="29" t="s">
        <v>952</v>
      </c>
      <c r="C783" s="35">
        <v>900</v>
      </c>
      <c r="D783" s="35">
        <v>90001</v>
      </c>
      <c r="E783" s="35" t="s">
        <v>635</v>
      </c>
      <c r="F783" s="40">
        <v>300000</v>
      </c>
      <c r="G783" s="40">
        <v>1099891</v>
      </c>
      <c r="H783" s="40">
        <v>1057352.3999999999</v>
      </c>
      <c r="I783" s="40">
        <f t="shared" ref="I783:I790" si="262">H783/G783*100</f>
        <v>96.132471308520564</v>
      </c>
      <c r="J783" s="2" t="s">
        <v>2167</v>
      </c>
      <c r="K783" s="38"/>
      <c r="L783" s="38"/>
    </row>
    <row r="784" spans="1:12" s="1" customFormat="1" ht="30" customHeight="1">
      <c r="A784" s="35" t="s">
        <v>953</v>
      </c>
      <c r="B784" s="29" t="s">
        <v>954</v>
      </c>
      <c r="C784" s="35">
        <v>900</v>
      </c>
      <c r="D784" s="35">
        <v>90095</v>
      </c>
      <c r="E784" s="35" t="s">
        <v>212</v>
      </c>
      <c r="F784" s="40">
        <v>477366</v>
      </c>
      <c r="G784" s="40">
        <v>177366</v>
      </c>
      <c r="H784" s="40">
        <v>177366</v>
      </c>
      <c r="I784" s="40">
        <f t="shared" si="262"/>
        <v>100</v>
      </c>
      <c r="J784" s="2" t="s">
        <v>2169</v>
      </c>
      <c r="K784" s="38"/>
      <c r="L784" s="38"/>
    </row>
    <row r="785" spans="1:12" s="1" customFormat="1" ht="127.5">
      <c r="A785" s="35" t="s">
        <v>955</v>
      </c>
      <c r="B785" s="29" t="s">
        <v>956</v>
      </c>
      <c r="C785" s="35">
        <v>900</v>
      </c>
      <c r="D785" s="35">
        <v>90095</v>
      </c>
      <c r="E785" s="35" t="s">
        <v>628</v>
      </c>
      <c r="F785" s="40">
        <v>904671</v>
      </c>
      <c r="G785" s="40">
        <v>286394</v>
      </c>
      <c r="H785" s="40">
        <v>280243.20000000001</v>
      </c>
      <c r="I785" s="40">
        <f t="shared" si="262"/>
        <v>97.852329308574909</v>
      </c>
      <c r="J785" s="2" t="s">
        <v>2168</v>
      </c>
      <c r="K785" s="38"/>
      <c r="L785" s="38"/>
    </row>
    <row r="786" spans="1:12" s="1" customFormat="1" ht="54.75" customHeight="1">
      <c r="A786" s="35" t="s">
        <v>957</v>
      </c>
      <c r="B786" s="29" t="s">
        <v>958</v>
      </c>
      <c r="C786" s="35">
        <v>900</v>
      </c>
      <c r="D786" s="35">
        <v>90095</v>
      </c>
      <c r="E786" s="35" t="s">
        <v>628</v>
      </c>
      <c r="F786" s="40">
        <v>1000000</v>
      </c>
      <c r="G786" s="40">
        <v>57280</v>
      </c>
      <c r="H786" s="40">
        <v>57279.99</v>
      </c>
      <c r="I786" s="40">
        <f t="shared" si="262"/>
        <v>99.999982541899442</v>
      </c>
      <c r="J786" s="2" t="s">
        <v>1848</v>
      </c>
      <c r="K786" s="38"/>
      <c r="L786" s="38"/>
    </row>
    <row r="787" spans="1:12" s="1" customFormat="1" ht="28.5" customHeight="1">
      <c r="A787" s="35" t="s">
        <v>959</v>
      </c>
      <c r="B787" s="29" t="s">
        <v>960</v>
      </c>
      <c r="C787" s="35">
        <v>900</v>
      </c>
      <c r="D787" s="35">
        <v>90095</v>
      </c>
      <c r="E787" s="35" t="s">
        <v>628</v>
      </c>
      <c r="F787" s="40">
        <v>689500</v>
      </c>
      <c r="G787" s="40"/>
      <c r="H787" s="40"/>
      <c r="I787" s="40"/>
      <c r="J787" s="2" t="s">
        <v>1849</v>
      </c>
      <c r="K787" s="38"/>
      <c r="L787" s="38"/>
    </row>
    <row r="788" spans="1:12" s="1" customFormat="1" ht="280.5">
      <c r="A788" s="41" t="s">
        <v>961</v>
      </c>
      <c r="B788" s="42" t="s">
        <v>962</v>
      </c>
      <c r="C788" s="41">
        <v>900</v>
      </c>
      <c r="D788" s="41">
        <v>90095</v>
      </c>
      <c r="E788" s="41" t="s">
        <v>628</v>
      </c>
      <c r="F788" s="43">
        <v>595968</v>
      </c>
      <c r="G788" s="43">
        <v>557861</v>
      </c>
      <c r="H788" s="43">
        <v>557860.85</v>
      </c>
      <c r="I788" s="43">
        <f t="shared" si="262"/>
        <v>99.999973111581554</v>
      </c>
      <c r="J788" s="50" t="s">
        <v>2170</v>
      </c>
      <c r="K788" s="38"/>
      <c r="L788" s="38"/>
    </row>
    <row r="789" spans="1:12" s="1" customFormat="1" ht="242.25">
      <c r="A789" s="44"/>
      <c r="B789" s="51"/>
      <c r="C789" s="44"/>
      <c r="D789" s="44"/>
      <c r="E789" s="44"/>
      <c r="F789" s="46"/>
      <c r="G789" s="46"/>
      <c r="H789" s="46"/>
      <c r="I789" s="46"/>
      <c r="J789" s="5" t="s">
        <v>2385</v>
      </c>
      <c r="K789" s="38"/>
      <c r="L789" s="38"/>
    </row>
    <row r="790" spans="1:12" s="1" customFormat="1" ht="66" customHeight="1">
      <c r="A790" s="35" t="s">
        <v>963</v>
      </c>
      <c r="B790" s="29" t="s">
        <v>964</v>
      </c>
      <c r="C790" s="35">
        <v>900</v>
      </c>
      <c r="D790" s="35">
        <v>90095</v>
      </c>
      <c r="E790" s="35" t="s">
        <v>628</v>
      </c>
      <c r="F790" s="40">
        <v>544280</v>
      </c>
      <c r="G790" s="40">
        <v>68646</v>
      </c>
      <c r="H790" s="40">
        <v>68645.460000000006</v>
      </c>
      <c r="I790" s="40">
        <f t="shared" si="262"/>
        <v>99.999213355475931</v>
      </c>
      <c r="J790" s="2" t="s">
        <v>1850</v>
      </c>
      <c r="K790" s="38"/>
      <c r="L790" s="38"/>
    </row>
    <row r="791" spans="1:12" s="1" customFormat="1" ht="54" customHeight="1">
      <c r="A791" s="35" t="s">
        <v>965</v>
      </c>
      <c r="B791" s="29" t="s">
        <v>966</v>
      </c>
      <c r="C791" s="35">
        <v>900</v>
      </c>
      <c r="D791" s="35">
        <v>90095</v>
      </c>
      <c r="E791" s="35" t="s">
        <v>628</v>
      </c>
      <c r="F791" s="40">
        <v>480000</v>
      </c>
      <c r="G791" s="40"/>
      <c r="H791" s="40"/>
      <c r="I791" s="40"/>
      <c r="J791" s="2" t="s">
        <v>1851</v>
      </c>
      <c r="K791" s="38"/>
      <c r="L791" s="38"/>
    </row>
    <row r="792" spans="1:12" s="1" customFormat="1" ht="28.5" customHeight="1">
      <c r="A792" s="41" t="s">
        <v>967</v>
      </c>
      <c r="B792" s="42" t="s">
        <v>968</v>
      </c>
      <c r="C792" s="41"/>
      <c r="D792" s="41"/>
      <c r="E792" s="41"/>
      <c r="F792" s="43">
        <f>F793</f>
        <v>150000</v>
      </c>
      <c r="G792" s="43">
        <f>G793</f>
        <v>19500</v>
      </c>
      <c r="H792" s="43">
        <f t="shared" ref="H792" si="263">H793</f>
        <v>19500</v>
      </c>
      <c r="I792" s="43">
        <f t="shared" ref="I792:I793" si="264">H792/G792*100</f>
        <v>100</v>
      </c>
      <c r="J792" s="68" t="s">
        <v>1852</v>
      </c>
      <c r="K792" s="38"/>
      <c r="L792" s="38"/>
    </row>
    <row r="793" spans="1:12" s="1" customFormat="1" ht="28.5" customHeight="1">
      <c r="A793" s="44"/>
      <c r="B793" s="45" t="s">
        <v>38</v>
      </c>
      <c r="C793" s="44">
        <v>900</v>
      </c>
      <c r="D793" s="44">
        <v>90095</v>
      </c>
      <c r="E793" s="44" t="s">
        <v>292</v>
      </c>
      <c r="F793" s="46">
        <v>150000</v>
      </c>
      <c r="G793" s="46">
        <v>19500</v>
      </c>
      <c r="H793" s="46">
        <v>19500</v>
      </c>
      <c r="I793" s="46">
        <f t="shared" si="264"/>
        <v>100</v>
      </c>
      <c r="J793" s="69" t="s">
        <v>1852</v>
      </c>
      <c r="K793" s="38"/>
      <c r="L793" s="38"/>
    </row>
    <row r="794" spans="1:12" s="1" customFormat="1" ht="28.5" customHeight="1">
      <c r="A794" s="35" t="s">
        <v>969</v>
      </c>
      <c r="B794" s="29" t="s">
        <v>970</v>
      </c>
      <c r="C794" s="35">
        <v>900</v>
      </c>
      <c r="D794" s="35">
        <v>90095</v>
      </c>
      <c r="E794" s="35" t="s">
        <v>628</v>
      </c>
      <c r="F794" s="40">
        <v>400000</v>
      </c>
      <c r="G794" s="40"/>
      <c r="H794" s="40"/>
      <c r="I794" s="40"/>
      <c r="J794" s="2" t="s">
        <v>1853</v>
      </c>
      <c r="K794" s="38"/>
      <c r="L794" s="38"/>
    </row>
    <row r="795" spans="1:12" s="1" customFormat="1" ht="122.25" customHeight="1">
      <c r="A795" s="35" t="s">
        <v>971</v>
      </c>
      <c r="B795" s="29" t="s">
        <v>972</v>
      </c>
      <c r="C795" s="35">
        <v>900</v>
      </c>
      <c r="D795" s="35">
        <v>90095</v>
      </c>
      <c r="E795" s="35" t="s">
        <v>628</v>
      </c>
      <c r="F795" s="40">
        <v>400000</v>
      </c>
      <c r="G795" s="40">
        <v>368530</v>
      </c>
      <c r="H795" s="40">
        <v>368529.6</v>
      </c>
      <c r="I795" s="40">
        <f>H795/G795*100</f>
        <v>99.999891460668053</v>
      </c>
      <c r="J795" s="2" t="s">
        <v>2386</v>
      </c>
      <c r="K795" s="38"/>
      <c r="L795" s="38"/>
    </row>
    <row r="796" spans="1:12" s="1" customFormat="1" ht="53.25" customHeight="1">
      <c r="A796" s="35" t="s">
        <v>973</v>
      </c>
      <c r="B796" s="29" t="s">
        <v>974</v>
      </c>
      <c r="C796" s="35">
        <v>754</v>
      </c>
      <c r="D796" s="35">
        <v>75421</v>
      </c>
      <c r="E796" s="35" t="s">
        <v>628</v>
      </c>
      <c r="F796" s="40"/>
      <c r="G796" s="40">
        <v>1100000</v>
      </c>
      <c r="H796" s="40">
        <v>1095930</v>
      </c>
      <c r="I796" s="40">
        <f>H796/G796*100</f>
        <v>99.63</v>
      </c>
      <c r="J796" s="2" t="s">
        <v>1854</v>
      </c>
      <c r="K796" s="38"/>
      <c r="L796" s="38"/>
    </row>
    <row r="797" spans="1:12" s="1" customFormat="1" ht="28.5" customHeight="1">
      <c r="A797" s="35"/>
      <c r="B797" s="39" t="s">
        <v>65</v>
      </c>
      <c r="C797" s="35"/>
      <c r="D797" s="35"/>
      <c r="E797" s="35"/>
      <c r="F797" s="37">
        <f>F798</f>
        <v>1000000</v>
      </c>
      <c r="G797" s="37">
        <f>G798</f>
        <v>4425642</v>
      </c>
      <c r="H797" s="37">
        <f>H798</f>
        <v>4188656.02</v>
      </c>
      <c r="I797" s="37">
        <f t="shared" ref="I797" si="265">H797/G797*100</f>
        <v>94.645161538145203</v>
      </c>
      <c r="J797" s="3"/>
      <c r="K797" s="38"/>
      <c r="L797" s="38"/>
    </row>
    <row r="798" spans="1:12" s="1" customFormat="1" ht="28.5" customHeight="1">
      <c r="A798" s="35"/>
      <c r="B798" s="39" t="s">
        <v>66</v>
      </c>
      <c r="C798" s="35"/>
      <c r="D798" s="35"/>
      <c r="E798" s="35"/>
      <c r="F798" s="37">
        <f>F799</f>
        <v>1000000</v>
      </c>
      <c r="G798" s="37">
        <f t="shared" ref="G798:H798" si="266">G799</f>
        <v>4425642</v>
      </c>
      <c r="H798" s="37">
        <f t="shared" si="266"/>
        <v>4188656.02</v>
      </c>
      <c r="I798" s="37">
        <f t="shared" ref="I798" si="267">H798/G798*100</f>
        <v>94.645161538145203</v>
      </c>
      <c r="J798" s="3"/>
      <c r="K798" s="38"/>
      <c r="L798" s="38"/>
    </row>
    <row r="799" spans="1:12" s="1" customFormat="1" ht="33.75" customHeight="1">
      <c r="A799" s="41" t="s">
        <v>975</v>
      </c>
      <c r="B799" s="42" t="s">
        <v>976</v>
      </c>
      <c r="C799" s="41"/>
      <c r="D799" s="41"/>
      <c r="E799" s="41"/>
      <c r="F799" s="43">
        <f>F800+F801</f>
        <v>1000000</v>
      </c>
      <c r="G799" s="43">
        <f>G800+G801</f>
        <v>4425642</v>
      </c>
      <c r="H799" s="43">
        <f>H800+H801</f>
        <v>4188656.02</v>
      </c>
      <c r="I799" s="43">
        <f t="shared" ref="I799:I805" si="268">H799/G799*100</f>
        <v>94.645161538145203</v>
      </c>
      <c r="J799" s="68" t="s">
        <v>2388</v>
      </c>
      <c r="K799" s="38"/>
      <c r="L799" s="38"/>
    </row>
    <row r="800" spans="1:12" s="1" customFormat="1" ht="28.5" customHeight="1">
      <c r="A800" s="47"/>
      <c r="B800" s="48"/>
      <c r="C800" s="47">
        <v>700</v>
      </c>
      <c r="D800" s="47">
        <v>70005</v>
      </c>
      <c r="E800" s="47" t="s">
        <v>174</v>
      </c>
      <c r="F800" s="49">
        <v>250000</v>
      </c>
      <c r="G800" s="49">
        <v>946657</v>
      </c>
      <c r="H800" s="49">
        <v>779105.35</v>
      </c>
      <c r="I800" s="49">
        <f t="shared" si="268"/>
        <v>82.300701309978166</v>
      </c>
      <c r="J800" s="94"/>
      <c r="K800" s="38"/>
      <c r="L800" s="38"/>
    </row>
    <row r="801" spans="1:12" s="1" customFormat="1" ht="28.5" customHeight="1">
      <c r="A801" s="44"/>
      <c r="B801" s="45"/>
      <c r="C801" s="44">
        <v>700</v>
      </c>
      <c r="D801" s="44">
        <v>70007</v>
      </c>
      <c r="E801" s="44" t="s">
        <v>174</v>
      </c>
      <c r="F801" s="46">
        <v>750000</v>
      </c>
      <c r="G801" s="46">
        <v>3478985</v>
      </c>
      <c r="H801" s="46">
        <v>3409550.67</v>
      </c>
      <c r="I801" s="46">
        <f t="shared" si="268"/>
        <v>98.004178517584876</v>
      </c>
      <c r="J801" s="91"/>
      <c r="K801" s="38"/>
      <c r="L801" s="38"/>
    </row>
    <row r="802" spans="1:12" s="1" customFormat="1" ht="293.25">
      <c r="A802" s="47"/>
      <c r="B802" s="53"/>
      <c r="C802" s="47"/>
      <c r="D802" s="47"/>
      <c r="E802" s="47"/>
      <c r="F802" s="49"/>
      <c r="G802" s="49"/>
      <c r="H802" s="49"/>
      <c r="I802" s="49"/>
      <c r="J802" s="61" t="s">
        <v>2390</v>
      </c>
      <c r="K802" s="38"/>
      <c r="L802" s="38"/>
    </row>
    <row r="803" spans="1:12" s="1" customFormat="1" ht="248.25" customHeight="1">
      <c r="A803" s="44"/>
      <c r="B803" s="51"/>
      <c r="C803" s="44"/>
      <c r="D803" s="44"/>
      <c r="E803" s="44"/>
      <c r="F803" s="46"/>
      <c r="G803" s="46"/>
      <c r="H803" s="46"/>
      <c r="I803" s="46"/>
      <c r="J803" s="5" t="s">
        <v>2389</v>
      </c>
      <c r="K803" s="38"/>
      <c r="L803" s="38"/>
    </row>
    <row r="804" spans="1:12" s="1" customFormat="1" ht="331.5">
      <c r="A804" s="44"/>
      <c r="B804" s="51"/>
      <c r="C804" s="44"/>
      <c r="D804" s="44"/>
      <c r="E804" s="44"/>
      <c r="F804" s="46"/>
      <c r="G804" s="46"/>
      <c r="H804" s="46"/>
      <c r="I804" s="46"/>
      <c r="J804" s="5" t="s">
        <v>2391</v>
      </c>
      <c r="K804" s="38"/>
      <c r="L804" s="38"/>
    </row>
    <row r="805" spans="1:12" s="1" customFormat="1" ht="28.5" customHeight="1">
      <c r="A805" s="35"/>
      <c r="B805" s="39" t="s">
        <v>67</v>
      </c>
      <c r="C805" s="35"/>
      <c r="D805" s="35"/>
      <c r="E805" s="35"/>
      <c r="F805" s="37">
        <f>F806</f>
        <v>109688825</v>
      </c>
      <c r="G805" s="37">
        <f>G806</f>
        <v>111757981</v>
      </c>
      <c r="H805" s="37">
        <f>H806</f>
        <v>111080426.87299998</v>
      </c>
      <c r="I805" s="37">
        <f t="shared" si="268"/>
        <v>99.393730880839712</v>
      </c>
      <c r="J805" s="3"/>
      <c r="K805" s="38"/>
      <c r="L805" s="38"/>
    </row>
    <row r="806" spans="1:12" s="1" customFormat="1" ht="28.5" customHeight="1">
      <c r="A806" s="35"/>
      <c r="B806" s="39" t="s">
        <v>68</v>
      </c>
      <c r="C806" s="35"/>
      <c r="D806" s="35"/>
      <c r="E806" s="35"/>
      <c r="F806" s="37">
        <f>SUM(F807,F810,F814,F816:F826,F828:F831,F833,F835,F837:F838,F840:F841,F843:F844,F846:F866,F868:F907,F909:F913,F915,F917,F919:F958,F960:F966,F968:F972,F974:F984)</f>
        <v>109688825</v>
      </c>
      <c r="G806" s="37">
        <f>SUM(G807,G810,G814,G816:G826,G828:G831,G833,G835,G837:G838,G840:G841,G843:G844,G846:G866,G868:G907,G909:G913,G915,G917,G919:G958,G960:G966,G968:G972,G974:G984)</f>
        <v>111757981</v>
      </c>
      <c r="H806" s="37">
        <f>SUM(H807,H810,H814,H816:H826,H828:H831,H833,H835,H837:H838,H840:H841,H843:H844,H846:H866,H868:H907,H909:H913,H915,H917,H919:H958,H960:H966,H968:H972,H974:H984)</f>
        <v>111080426.87299998</v>
      </c>
      <c r="I806" s="37">
        <f t="shared" ref="I806" si="269">H806/G806*100</f>
        <v>99.393730880839712</v>
      </c>
      <c r="J806" s="3"/>
      <c r="K806" s="38"/>
      <c r="L806" s="38"/>
    </row>
    <row r="807" spans="1:12" s="1" customFormat="1" ht="41.25" customHeight="1">
      <c r="A807" s="41" t="s">
        <v>977</v>
      </c>
      <c r="B807" s="42" t="s">
        <v>978</v>
      </c>
      <c r="C807" s="41"/>
      <c r="D807" s="41"/>
      <c r="E807" s="41"/>
      <c r="F807" s="43"/>
      <c r="G807" s="43">
        <f>G808+G809</f>
        <v>1400000</v>
      </c>
      <c r="H807" s="43">
        <f>H808+H809</f>
        <v>1399944.89</v>
      </c>
      <c r="I807" s="43">
        <f t="shared" ref="I807:I809" si="270">H807/G807*100</f>
        <v>99.996063571428564</v>
      </c>
      <c r="J807" s="68" t="s">
        <v>1855</v>
      </c>
      <c r="K807" s="38"/>
      <c r="L807" s="38"/>
    </row>
    <row r="808" spans="1:12" s="1" customFormat="1" ht="28.5" customHeight="1">
      <c r="A808" s="47"/>
      <c r="B808" s="48" t="s">
        <v>110</v>
      </c>
      <c r="C808" s="47">
        <v>854</v>
      </c>
      <c r="D808" s="47">
        <v>85406</v>
      </c>
      <c r="E808" s="47" t="s">
        <v>979</v>
      </c>
      <c r="F808" s="49"/>
      <c r="G808" s="49">
        <v>1000000</v>
      </c>
      <c r="H808" s="49">
        <v>999946.58</v>
      </c>
      <c r="I808" s="49">
        <f t="shared" si="270"/>
        <v>99.994657999999987</v>
      </c>
      <c r="J808" s="70" t="s">
        <v>1855</v>
      </c>
      <c r="K808" s="38"/>
      <c r="L808" s="38"/>
    </row>
    <row r="809" spans="1:12" s="1" customFormat="1" ht="28.5" customHeight="1">
      <c r="A809" s="44"/>
      <c r="B809" s="45" t="s">
        <v>19</v>
      </c>
      <c r="C809" s="44">
        <v>854</v>
      </c>
      <c r="D809" s="44">
        <v>85406</v>
      </c>
      <c r="E809" s="44" t="s">
        <v>980</v>
      </c>
      <c r="F809" s="46"/>
      <c r="G809" s="46">
        <v>400000</v>
      </c>
      <c r="H809" s="46">
        <v>399998.31</v>
      </c>
      <c r="I809" s="46">
        <f t="shared" si="270"/>
        <v>99.999577500000001</v>
      </c>
      <c r="J809" s="69" t="s">
        <v>1855</v>
      </c>
      <c r="K809" s="38"/>
      <c r="L809" s="38"/>
    </row>
    <row r="810" spans="1:12" s="1" customFormat="1" ht="62.25" customHeight="1">
      <c r="A810" s="41" t="s">
        <v>981</v>
      </c>
      <c r="B810" s="42" t="s">
        <v>982</v>
      </c>
      <c r="C810" s="41"/>
      <c r="D810" s="41"/>
      <c r="E810" s="41"/>
      <c r="F810" s="43">
        <f>F811+F812</f>
        <v>1944150</v>
      </c>
      <c r="G810" s="43">
        <f>G811+G812</f>
        <v>1572150</v>
      </c>
      <c r="H810" s="43">
        <f>H811+H812</f>
        <v>1571940</v>
      </c>
      <c r="I810" s="43">
        <f t="shared" ref="I810:I819" si="271">H810/G810*100</f>
        <v>99.986642495945048</v>
      </c>
      <c r="J810" s="68" t="s">
        <v>2281</v>
      </c>
      <c r="K810" s="38"/>
      <c r="L810" s="38"/>
    </row>
    <row r="811" spans="1:12" s="1" customFormat="1" ht="28.5" customHeight="1">
      <c r="A811" s="47"/>
      <c r="B811" s="48" t="s">
        <v>13</v>
      </c>
      <c r="C811" s="47">
        <v>801</v>
      </c>
      <c r="D811" s="47">
        <v>80195</v>
      </c>
      <c r="E811" s="47" t="s">
        <v>983</v>
      </c>
      <c r="F811" s="49">
        <v>995784</v>
      </c>
      <c r="G811" s="49">
        <v>820784</v>
      </c>
      <c r="H811" s="49">
        <v>820716</v>
      </c>
      <c r="I811" s="49">
        <f t="shared" si="271"/>
        <v>99.991715238113798</v>
      </c>
      <c r="J811" s="70" t="s">
        <v>1856</v>
      </c>
      <c r="K811" s="38"/>
      <c r="L811" s="38"/>
    </row>
    <row r="812" spans="1:12" s="1" customFormat="1" ht="28.5" customHeight="1">
      <c r="A812" s="47"/>
      <c r="B812" s="48" t="s">
        <v>250</v>
      </c>
      <c r="C812" s="47">
        <v>801</v>
      </c>
      <c r="D812" s="47">
        <v>80195</v>
      </c>
      <c r="E812" s="47" t="s">
        <v>983</v>
      </c>
      <c r="F812" s="49">
        <v>948366</v>
      </c>
      <c r="G812" s="49">
        <v>751366</v>
      </c>
      <c r="H812" s="49">
        <v>751224</v>
      </c>
      <c r="I812" s="49">
        <f t="shared" si="271"/>
        <v>99.981101087885264</v>
      </c>
      <c r="J812" s="70" t="s">
        <v>1856</v>
      </c>
      <c r="K812" s="38"/>
      <c r="L812" s="38"/>
    </row>
    <row r="813" spans="1:12" s="1" customFormat="1" ht="69" customHeight="1">
      <c r="A813" s="44"/>
      <c r="B813" s="51"/>
      <c r="C813" s="44"/>
      <c r="D813" s="44"/>
      <c r="E813" s="44"/>
      <c r="F813" s="46"/>
      <c r="G813" s="46"/>
      <c r="H813" s="46"/>
      <c r="I813" s="46"/>
      <c r="J813" s="5" t="s">
        <v>2282</v>
      </c>
      <c r="K813" s="38"/>
      <c r="L813" s="38"/>
    </row>
    <row r="814" spans="1:12" s="1" customFormat="1" ht="38.25" customHeight="1">
      <c r="A814" s="41" t="s">
        <v>984</v>
      </c>
      <c r="B814" s="42" t="s">
        <v>985</v>
      </c>
      <c r="C814" s="41"/>
      <c r="D814" s="41"/>
      <c r="E814" s="41"/>
      <c r="F814" s="43"/>
      <c r="G814" s="43">
        <f>G815</f>
        <v>16500</v>
      </c>
      <c r="H814" s="43">
        <f t="shared" ref="H814" si="272">H815</f>
        <v>16500</v>
      </c>
      <c r="I814" s="43">
        <f t="shared" si="271"/>
        <v>100</v>
      </c>
      <c r="J814" s="68" t="s">
        <v>1857</v>
      </c>
      <c r="K814" s="38"/>
      <c r="L814" s="38"/>
    </row>
    <row r="815" spans="1:12" s="1" customFormat="1" ht="28.5" customHeight="1">
      <c r="A815" s="44"/>
      <c r="B815" s="45" t="s">
        <v>19</v>
      </c>
      <c r="C815" s="44">
        <v>801</v>
      </c>
      <c r="D815" s="44">
        <v>80101</v>
      </c>
      <c r="E815" s="44" t="s">
        <v>986</v>
      </c>
      <c r="F815" s="46"/>
      <c r="G815" s="46">
        <v>16500</v>
      </c>
      <c r="H815" s="46">
        <v>16500</v>
      </c>
      <c r="I815" s="46">
        <f t="shared" si="271"/>
        <v>100</v>
      </c>
      <c r="J815" s="69" t="s">
        <v>1857</v>
      </c>
      <c r="K815" s="38"/>
      <c r="L815" s="38"/>
    </row>
    <row r="816" spans="1:12" s="1" customFormat="1" ht="51">
      <c r="A816" s="35" t="s">
        <v>987</v>
      </c>
      <c r="B816" s="29" t="s">
        <v>988</v>
      </c>
      <c r="C816" s="35">
        <v>801</v>
      </c>
      <c r="D816" s="35">
        <v>80120</v>
      </c>
      <c r="E816" s="35" t="s">
        <v>989</v>
      </c>
      <c r="F816" s="40"/>
      <c r="G816" s="40">
        <v>60000</v>
      </c>
      <c r="H816" s="40">
        <v>59600</v>
      </c>
      <c r="I816" s="40">
        <f t="shared" si="271"/>
        <v>99.333333333333329</v>
      </c>
      <c r="J816" s="2" t="s">
        <v>1858</v>
      </c>
      <c r="K816" s="38"/>
      <c r="L816" s="38"/>
    </row>
    <row r="817" spans="1:12" s="1" customFormat="1" ht="54.75" customHeight="1">
      <c r="A817" s="35" t="s">
        <v>990</v>
      </c>
      <c r="B817" s="29" t="s">
        <v>991</v>
      </c>
      <c r="C817" s="35">
        <v>801</v>
      </c>
      <c r="D817" s="35">
        <v>80104</v>
      </c>
      <c r="E817" s="35" t="s">
        <v>992</v>
      </c>
      <c r="F817" s="40"/>
      <c r="G817" s="40">
        <v>12800</v>
      </c>
      <c r="H817" s="40">
        <v>12774.78</v>
      </c>
      <c r="I817" s="40">
        <f t="shared" si="271"/>
        <v>99.802968750000005</v>
      </c>
      <c r="J817" s="2" t="s">
        <v>2046</v>
      </c>
      <c r="K817" s="38"/>
      <c r="L817" s="38"/>
    </row>
    <row r="818" spans="1:12" s="1" customFormat="1" ht="27.75" customHeight="1">
      <c r="A818" s="35" t="s">
        <v>993</v>
      </c>
      <c r="B818" s="29" t="s">
        <v>994</v>
      </c>
      <c r="C818" s="35">
        <v>801</v>
      </c>
      <c r="D818" s="35">
        <v>80104</v>
      </c>
      <c r="E818" s="35" t="s">
        <v>995</v>
      </c>
      <c r="F818" s="40"/>
      <c r="G818" s="40">
        <v>27000</v>
      </c>
      <c r="H818" s="40">
        <v>27000</v>
      </c>
      <c r="I818" s="40">
        <f t="shared" si="271"/>
        <v>100</v>
      </c>
      <c r="J818" s="2" t="s">
        <v>2047</v>
      </c>
      <c r="K818" s="38"/>
      <c r="L818" s="38"/>
    </row>
    <row r="819" spans="1:12" s="1" customFormat="1" ht="81.75" customHeight="1">
      <c r="A819" s="35" t="s">
        <v>996</v>
      </c>
      <c r="B819" s="29" t="s">
        <v>997</v>
      </c>
      <c r="C819" s="35">
        <v>801</v>
      </c>
      <c r="D819" s="35">
        <v>80120</v>
      </c>
      <c r="E819" s="35" t="s">
        <v>998</v>
      </c>
      <c r="F819" s="40"/>
      <c r="G819" s="40">
        <v>15500</v>
      </c>
      <c r="H819" s="40">
        <v>15500</v>
      </c>
      <c r="I819" s="40">
        <f t="shared" si="271"/>
        <v>100</v>
      </c>
      <c r="J819" s="2" t="s">
        <v>1859</v>
      </c>
      <c r="K819" s="38"/>
      <c r="L819" s="38"/>
    </row>
    <row r="820" spans="1:12" s="1" customFormat="1" ht="28.5" customHeight="1">
      <c r="A820" s="35" t="s">
        <v>999</v>
      </c>
      <c r="B820" s="29" t="s">
        <v>1000</v>
      </c>
      <c r="C820" s="35">
        <v>801</v>
      </c>
      <c r="D820" s="35">
        <v>80101</v>
      </c>
      <c r="E820" s="35" t="s">
        <v>1001</v>
      </c>
      <c r="F820" s="40"/>
      <c r="G820" s="40">
        <v>17159</v>
      </c>
      <c r="H820" s="40">
        <v>17158.5</v>
      </c>
      <c r="I820" s="40">
        <f t="shared" ref="I820:I824" si="273">H820/G820*100</f>
        <v>99.997086077277231</v>
      </c>
      <c r="J820" s="2" t="s">
        <v>2059</v>
      </c>
      <c r="K820" s="38"/>
      <c r="L820" s="38"/>
    </row>
    <row r="821" spans="1:12" s="1" customFormat="1" ht="66" customHeight="1">
      <c r="A821" s="35" t="s">
        <v>1002</v>
      </c>
      <c r="B821" s="29" t="s">
        <v>1003</v>
      </c>
      <c r="C821" s="35">
        <v>854</v>
      </c>
      <c r="D821" s="35">
        <v>85407</v>
      </c>
      <c r="E821" s="35" t="s">
        <v>1004</v>
      </c>
      <c r="F821" s="40"/>
      <c r="G821" s="40">
        <v>65000</v>
      </c>
      <c r="H821" s="40">
        <v>64270.73</v>
      </c>
      <c r="I821" s="40">
        <f t="shared" si="273"/>
        <v>98.878046153846157</v>
      </c>
      <c r="J821" s="2" t="s">
        <v>2283</v>
      </c>
      <c r="K821" s="38"/>
      <c r="L821" s="38"/>
    </row>
    <row r="822" spans="1:12" s="1" customFormat="1" ht="63.75">
      <c r="A822" s="35" t="s">
        <v>1005</v>
      </c>
      <c r="B822" s="29" t="s">
        <v>1006</v>
      </c>
      <c r="C822" s="35">
        <v>801</v>
      </c>
      <c r="D822" s="35">
        <v>80148</v>
      </c>
      <c r="E822" s="35" t="s">
        <v>1007</v>
      </c>
      <c r="F822" s="40"/>
      <c r="G822" s="40">
        <v>20000</v>
      </c>
      <c r="H822" s="40">
        <v>20000</v>
      </c>
      <c r="I822" s="40">
        <f t="shared" si="273"/>
        <v>100</v>
      </c>
      <c r="J822" s="2" t="s">
        <v>1860</v>
      </c>
      <c r="K822" s="38"/>
      <c r="L822" s="38"/>
    </row>
    <row r="823" spans="1:12" s="1" customFormat="1" ht="140.25">
      <c r="A823" s="35" t="s">
        <v>1008</v>
      </c>
      <c r="B823" s="29" t="s">
        <v>1009</v>
      </c>
      <c r="C823" s="35">
        <v>854</v>
      </c>
      <c r="D823" s="35">
        <v>85407</v>
      </c>
      <c r="E823" s="35" t="s">
        <v>190</v>
      </c>
      <c r="F823" s="40">
        <v>718400</v>
      </c>
      <c r="G823" s="40">
        <v>410835</v>
      </c>
      <c r="H823" s="40">
        <v>401770.33</v>
      </c>
      <c r="I823" s="40">
        <f t="shared" si="273"/>
        <v>97.79359840325192</v>
      </c>
      <c r="J823" s="2" t="s">
        <v>2048</v>
      </c>
      <c r="K823" s="38"/>
      <c r="L823" s="38"/>
    </row>
    <row r="824" spans="1:12" s="1" customFormat="1" ht="104.25" customHeight="1">
      <c r="A824" s="35" t="s">
        <v>1010</v>
      </c>
      <c r="B824" s="29" t="s">
        <v>1011</v>
      </c>
      <c r="C824" s="35">
        <v>801</v>
      </c>
      <c r="D824" s="35">
        <v>80101</v>
      </c>
      <c r="E824" s="35" t="s">
        <v>983</v>
      </c>
      <c r="F824" s="40">
        <v>3899192</v>
      </c>
      <c r="G824" s="40">
        <v>3566423</v>
      </c>
      <c r="H824" s="40">
        <v>3566422.8</v>
      </c>
      <c r="I824" s="40">
        <f t="shared" si="273"/>
        <v>99.999994392140252</v>
      </c>
      <c r="J824" s="2" t="s">
        <v>2328</v>
      </c>
      <c r="K824" s="38"/>
      <c r="L824" s="38"/>
    </row>
    <row r="825" spans="1:12" s="1" customFormat="1" ht="59.25" customHeight="1">
      <c r="A825" s="28" t="s">
        <v>1012</v>
      </c>
      <c r="B825" s="29" t="s">
        <v>1013</v>
      </c>
      <c r="C825" s="30">
        <v>801</v>
      </c>
      <c r="D825" s="30">
        <v>80104</v>
      </c>
      <c r="E825" s="31" t="s">
        <v>1014</v>
      </c>
      <c r="F825" s="32"/>
      <c r="G825" s="32">
        <v>147000</v>
      </c>
      <c r="H825" s="40">
        <v>146996.76999999999</v>
      </c>
      <c r="I825" s="40">
        <f t="shared" ref="I825:I829" si="274">H825/G825*100</f>
        <v>99.997802721088419</v>
      </c>
      <c r="J825" s="2" t="s">
        <v>2284</v>
      </c>
      <c r="K825" s="38"/>
      <c r="L825" s="38"/>
    </row>
    <row r="826" spans="1:12" s="1" customFormat="1" ht="41.25" customHeight="1">
      <c r="A826" s="41" t="s">
        <v>1015</v>
      </c>
      <c r="B826" s="42" t="s">
        <v>1016</v>
      </c>
      <c r="C826" s="41"/>
      <c r="D826" s="41"/>
      <c r="E826" s="41"/>
      <c r="F826" s="43"/>
      <c r="G826" s="43">
        <f>G827</f>
        <v>70000</v>
      </c>
      <c r="H826" s="43">
        <f t="shared" ref="H826" si="275">H827</f>
        <v>70000</v>
      </c>
      <c r="I826" s="43">
        <f t="shared" si="274"/>
        <v>100</v>
      </c>
      <c r="J826" s="68" t="s">
        <v>2285</v>
      </c>
      <c r="K826" s="38"/>
      <c r="L826" s="38"/>
    </row>
    <row r="827" spans="1:12" s="1" customFormat="1" ht="28.5" customHeight="1">
      <c r="A827" s="44"/>
      <c r="B827" s="45" t="s">
        <v>19</v>
      </c>
      <c r="C827" s="44">
        <v>801</v>
      </c>
      <c r="D827" s="44">
        <v>80104</v>
      </c>
      <c r="E827" s="44" t="s">
        <v>1017</v>
      </c>
      <c r="F827" s="46"/>
      <c r="G827" s="46">
        <v>70000</v>
      </c>
      <c r="H827" s="46">
        <v>70000</v>
      </c>
      <c r="I827" s="46">
        <f t="shared" si="274"/>
        <v>100</v>
      </c>
      <c r="J827" s="69" t="s">
        <v>1861</v>
      </c>
      <c r="K827" s="38"/>
      <c r="L827" s="38"/>
    </row>
    <row r="828" spans="1:12" s="1" customFormat="1" ht="40.5" customHeight="1">
      <c r="A828" s="35" t="s">
        <v>1018</v>
      </c>
      <c r="B828" s="29" t="s">
        <v>1019</v>
      </c>
      <c r="C828" s="35">
        <v>801</v>
      </c>
      <c r="D828" s="35">
        <v>80101</v>
      </c>
      <c r="E828" s="35" t="s">
        <v>1020</v>
      </c>
      <c r="F828" s="40"/>
      <c r="G828" s="40">
        <v>150000</v>
      </c>
      <c r="H828" s="40">
        <v>150000</v>
      </c>
      <c r="I828" s="40">
        <f t="shared" si="274"/>
        <v>100</v>
      </c>
      <c r="J828" s="2" t="s">
        <v>1862</v>
      </c>
      <c r="K828" s="38"/>
      <c r="L828" s="38"/>
    </row>
    <row r="829" spans="1:12" s="1" customFormat="1" ht="67.5" customHeight="1">
      <c r="A829" s="35" t="s">
        <v>1021</v>
      </c>
      <c r="B829" s="29" t="s">
        <v>1022</v>
      </c>
      <c r="C829" s="35">
        <v>801</v>
      </c>
      <c r="D829" s="35">
        <v>80101</v>
      </c>
      <c r="E829" s="35" t="s">
        <v>1023</v>
      </c>
      <c r="F829" s="40"/>
      <c r="G829" s="40">
        <v>76000</v>
      </c>
      <c r="H829" s="40">
        <v>75891</v>
      </c>
      <c r="I829" s="40">
        <f t="shared" si="274"/>
        <v>99.856578947368419</v>
      </c>
      <c r="J829" s="2" t="s">
        <v>2049</v>
      </c>
      <c r="K829" s="38"/>
      <c r="L829" s="38"/>
    </row>
    <row r="830" spans="1:12" s="1" customFormat="1" ht="40.5" customHeight="1">
      <c r="A830" s="28" t="s">
        <v>1024</v>
      </c>
      <c r="B830" s="29" t="s">
        <v>1025</v>
      </c>
      <c r="C830" s="30">
        <v>801</v>
      </c>
      <c r="D830" s="30">
        <v>80105</v>
      </c>
      <c r="E830" s="31" t="s">
        <v>1026</v>
      </c>
      <c r="F830" s="32"/>
      <c r="G830" s="32">
        <v>150000</v>
      </c>
      <c r="H830" s="40">
        <v>150000</v>
      </c>
      <c r="I830" s="40">
        <f t="shared" ref="I830:I832" si="276">H830/G830*100</f>
        <v>100</v>
      </c>
      <c r="J830" s="2" t="s">
        <v>1863</v>
      </c>
      <c r="K830" s="38"/>
      <c r="L830" s="38"/>
    </row>
    <row r="831" spans="1:12" s="1" customFormat="1" ht="28.5" customHeight="1">
      <c r="A831" s="41" t="s">
        <v>1027</v>
      </c>
      <c r="B831" s="42" t="s">
        <v>1028</v>
      </c>
      <c r="C831" s="41"/>
      <c r="D831" s="41"/>
      <c r="E831" s="41"/>
      <c r="F831" s="43"/>
      <c r="G831" s="43">
        <f>G832</f>
        <v>20000</v>
      </c>
      <c r="H831" s="43">
        <f t="shared" ref="H831:H835" si="277">H832</f>
        <v>20000</v>
      </c>
      <c r="I831" s="43">
        <f t="shared" si="276"/>
        <v>100</v>
      </c>
      <c r="J831" s="68" t="s">
        <v>1864</v>
      </c>
      <c r="K831" s="38"/>
      <c r="L831" s="38"/>
    </row>
    <row r="832" spans="1:12" s="1" customFormat="1" ht="28.5" customHeight="1">
      <c r="A832" s="44"/>
      <c r="B832" s="45" t="s">
        <v>19</v>
      </c>
      <c r="C832" s="44">
        <v>801</v>
      </c>
      <c r="D832" s="44">
        <v>80104</v>
      </c>
      <c r="E832" s="44" t="s">
        <v>1029</v>
      </c>
      <c r="F832" s="46"/>
      <c r="G832" s="46">
        <v>20000</v>
      </c>
      <c r="H832" s="46">
        <v>20000</v>
      </c>
      <c r="I832" s="46">
        <f t="shared" si="276"/>
        <v>100</v>
      </c>
      <c r="J832" s="69" t="s">
        <v>1864</v>
      </c>
      <c r="K832" s="38"/>
      <c r="L832" s="38"/>
    </row>
    <row r="833" spans="1:12" s="1" customFormat="1" ht="27.75" customHeight="1">
      <c r="A833" s="41" t="s">
        <v>1030</v>
      </c>
      <c r="B833" s="42" t="s">
        <v>1031</v>
      </c>
      <c r="C833" s="41"/>
      <c r="D833" s="41"/>
      <c r="E833" s="41"/>
      <c r="F833" s="43"/>
      <c r="G833" s="43">
        <f>G834</f>
        <v>17300</v>
      </c>
      <c r="H833" s="43">
        <f t="shared" si="277"/>
        <v>17300</v>
      </c>
      <c r="I833" s="43">
        <f t="shared" ref="I833:I834" si="278">H833/G833*100</f>
        <v>100</v>
      </c>
      <c r="J833" s="68" t="s">
        <v>1865</v>
      </c>
      <c r="K833" s="38"/>
      <c r="L833" s="38"/>
    </row>
    <row r="834" spans="1:12" s="1" customFormat="1" ht="28.5" customHeight="1">
      <c r="A834" s="44"/>
      <c r="B834" s="45" t="s">
        <v>19</v>
      </c>
      <c r="C834" s="44">
        <v>801</v>
      </c>
      <c r="D834" s="44">
        <v>80104</v>
      </c>
      <c r="E834" s="44" t="s">
        <v>1032</v>
      </c>
      <c r="F834" s="46"/>
      <c r="G834" s="46">
        <v>17300</v>
      </c>
      <c r="H834" s="46">
        <v>17300</v>
      </c>
      <c r="I834" s="46">
        <f t="shared" si="278"/>
        <v>100</v>
      </c>
      <c r="J834" s="69" t="s">
        <v>1865</v>
      </c>
      <c r="K834" s="38"/>
      <c r="L834" s="38"/>
    </row>
    <row r="835" spans="1:12" s="1" customFormat="1" ht="27.75" customHeight="1">
      <c r="A835" s="41" t="s">
        <v>1033</v>
      </c>
      <c r="B835" s="42" t="s">
        <v>1034</v>
      </c>
      <c r="C835" s="41"/>
      <c r="D835" s="41"/>
      <c r="E835" s="41"/>
      <c r="F835" s="43"/>
      <c r="G835" s="43">
        <f>G836</f>
        <v>12400</v>
      </c>
      <c r="H835" s="43">
        <f t="shared" si="277"/>
        <v>12400</v>
      </c>
      <c r="I835" s="43">
        <f t="shared" ref="I835:I837" si="279">H835/G835*100</f>
        <v>100</v>
      </c>
      <c r="J835" s="68" t="s">
        <v>1866</v>
      </c>
      <c r="K835" s="38"/>
      <c r="L835" s="38"/>
    </row>
    <row r="836" spans="1:12" s="1" customFormat="1" ht="28.5" customHeight="1">
      <c r="A836" s="44"/>
      <c r="B836" s="45" t="s">
        <v>19</v>
      </c>
      <c r="C836" s="44">
        <v>801</v>
      </c>
      <c r="D836" s="44">
        <v>80101</v>
      </c>
      <c r="E836" s="44" t="s">
        <v>1035</v>
      </c>
      <c r="F836" s="46"/>
      <c r="G836" s="46">
        <v>12400</v>
      </c>
      <c r="H836" s="46">
        <v>12400</v>
      </c>
      <c r="I836" s="46">
        <f t="shared" si="279"/>
        <v>100</v>
      </c>
      <c r="J836" s="69" t="s">
        <v>1866</v>
      </c>
      <c r="K836" s="38"/>
      <c r="L836" s="38"/>
    </row>
    <row r="837" spans="1:12" s="1" customFormat="1" ht="66" customHeight="1">
      <c r="A837" s="28" t="s">
        <v>1036</v>
      </c>
      <c r="B837" s="29" t="s">
        <v>1037</v>
      </c>
      <c r="C837" s="30">
        <v>801</v>
      </c>
      <c r="D837" s="30">
        <v>80104</v>
      </c>
      <c r="E837" s="31" t="s">
        <v>1038</v>
      </c>
      <c r="F837" s="32"/>
      <c r="G837" s="32">
        <v>145000</v>
      </c>
      <c r="H837" s="40">
        <v>144999.5</v>
      </c>
      <c r="I837" s="40">
        <f t="shared" si="279"/>
        <v>99.999655172413796</v>
      </c>
      <c r="J837" s="2" t="s">
        <v>1867</v>
      </c>
      <c r="K837" s="38"/>
      <c r="L837" s="38"/>
    </row>
    <row r="838" spans="1:12" s="1" customFormat="1" ht="27.75" customHeight="1">
      <c r="A838" s="41" t="s">
        <v>1039</v>
      </c>
      <c r="B838" s="42" t="s">
        <v>1040</v>
      </c>
      <c r="C838" s="41"/>
      <c r="D838" s="41"/>
      <c r="E838" s="41"/>
      <c r="F838" s="43"/>
      <c r="G838" s="43">
        <f>G839</f>
        <v>30000</v>
      </c>
      <c r="H838" s="43">
        <f t="shared" ref="H838" si="280">H839</f>
        <v>30000</v>
      </c>
      <c r="I838" s="43">
        <f t="shared" ref="I838:I840" si="281">H838/G838*100</f>
        <v>100</v>
      </c>
      <c r="J838" s="68" t="s">
        <v>1868</v>
      </c>
      <c r="K838" s="38"/>
      <c r="L838" s="38"/>
    </row>
    <row r="839" spans="1:12" s="1" customFormat="1" ht="28.5" customHeight="1">
      <c r="A839" s="44"/>
      <c r="B839" s="45" t="s">
        <v>19</v>
      </c>
      <c r="C839" s="44">
        <v>801</v>
      </c>
      <c r="D839" s="44">
        <v>80101</v>
      </c>
      <c r="E839" s="44" t="s">
        <v>1041</v>
      </c>
      <c r="F839" s="46"/>
      <c r="G839" s="46">
        <v>30000</v>
      </c>
      <c r="H839" s="46">
        <v>30000</v>
      </c>
      <c r="I839" s="46">
        <f t="shared" si="281"/>
        <v>100</v>
      </c>
      <c r="J839" s="69" t="s">
        <v>1868</v>
      </c>
      <c r="K839" s="38"/>
      <c r="L839" s="38"/>
    </row>
    <row r="840" spans="1:12" s="1" customFormat="1" ht="27.75" customHeight="1">
      <c r="A840" s="28" t="s">
        <v>1044</v>
      </c>
      <c r="B840" s="29" t="s">
        <v>1042</v>
      </c>
      <c r="C840" s="30">
        <v>801</v>
      </c>
      <c r="D840" s="30">
        <v>80104</v>
      </c>
      <c r="E840" s="31" t="s">
        <v>1043</v>
      </c>
      <c r="F840" s="32"/>
      <c r="G840" s="32">
        <v>39600</v>
      </c>
      <c r="H840" s="40">
        <v>39586.47</v>
      </c>
      <c r="I840" s="40">
        <f t="shared" si="281"/>
        <v>99.965833333333336</v>
      </c>
      <c r="J840" s="2" t="s">
        <v>2286</v>
      </c>
      <c r="K840" s="38"/>
      <c r="L840" s="38"/>
    </row>
    <row r="841" spans="1:12" s="1" customFormat="1" ht="27.75" customHeight="1">
      <c r="A841" s="41" t="s">
        <v>1045</v>
      </c>
      <c r="B841" s="42" t="s">
        <v>1046</v>
      </c>
      <c r="C841" s="41"/>
      <c r="D841" s="41"/>
      <c r="E841" s="41"/>
      <c r="F841" s="43"/>
      <c r="G841" s="43">
        <f>G842</f>
        <v>30000</v>
      </c>
      <c r="H841" s="43">
        <f t="shared" ref="H841" si="282">H842</f>
        <v>30000</v>
      </c>
      <c r="I841" s="43">
        <f t="shared" ref="I841:I843" si="283">H841/G841*100</f>
        <v>100</v>
      </c>
      <c r="J841" s="68" t="s">
        <v>1869</v>
      </c>
      <c r="K841" s="38"/>
      <c r="L841" s="38"/>
    </row>
    <row r="842" spans="1:12" s="1" customFormat="1" ht="28.5" customHeight="1">
      <c r="A842" s="44"/>
      <c r="B842" s="45" t="s">
        <v>19</v>
      </c>
      <c r="C842" s="44">
        <v>801</v>
      </c>
      <c r="D842" s="44">
        <v>80101</v>
      </c>
      <c r="E842" s="44" t="s">
        <v>1023</v>
      </c>
      <c r="F842" s="46"/>
      <c r="G842" s="46">
        <v>30000</v>
      </c>
      <c r="H842" s="46">
        <v>30000</v>
      </c>
      <c r="I842" s="46">
        <f t="shared" si="283"/>
        <v>100</v>
      </c>
      <c r="J842" s="69" t="s">
        <v>1869</v>
      </c>
      <c r="K842" s="38"/>
      <c r="L842" s="38"/>
    </row>
    <row r="843" spans="1:12" s="1" customFormat="1" ht="40.5" customHeight="1">
      <c r="A843" s="28" t="s">
        <v>1047</v>
      </c>
      <c r="B843" s="29" t="s">
        <v>1048</v>
      </c>
      <c r="C843" s="30">
        <v>801</v>
      </c>
      <c r="D843" s="30">
        <v>80101</v>
      </c>
      <c r="E843" s="31" t="s">
        <v>1049</v>
      </c>
      <c r="F843" s="32"/>
      <c r="G843" s="32">
        <v>538577</v>
      </c>
      <c r="H843" s="40">
        <v>538404.57999999996</v>
      </c>
      <c r="I843" s="40">
        <f t="shared" si="283"/>
        <v>99.967986007571795</v>
      </c>
      <c r="J843" s="2" t="s">
        <v>1870</v>
      </c>
      <c r="K843" s="38"/>
      <c r="L843" s="38"/>
    </row>
    <row r="844" spans="1:12" s="1" customFormat="1" ht="27.75" customHeight="1">
      <c r="A844" s="41" t="s">
        <v>1050</v>
      </c>
      <c r="B844" s="42" t="s">
        <v>1051</v>
      </c>
      <c r="C844" s="41"/>
      <c r="D844" s="41"/>
      <c r="E844" s="41"/>
      <c r="F844" s="43"/>
      <c r="G844" s="43">
        <f>G845</f>
        <v>12770</v>
      </c>
      <c r="H844" s="43">
        <f t="shared" ref="H844" si="284">H845</f>
        <v>12767.4</v>
      </c>
      <c r="I844" s="43">
        <f t="shared" ref="I844:I851" si="285">H844/G844*100</f>
        <v>99.979639780736093</v>
      </c>
      <c r="J844" s="68" t="s">
        <v>1871</v>
      </c>
      <c r="K844" s="38"/>
      <c r="L844" s="38"/>
    </row>
    <row r="845" spans="1:12" s="1" customFormat="1" ht="28.5" customHeight="1">
      <c r="A845" s="44"/>
      <c r="B845" s="45" t="s">
        <v>19</v>
      </c>
      <c r="C845" s="44">
        <v>801</v>
      </c>
      <c r="D845" s="44">
        <v>80101</v>
      </c>
      <c r="E845" s="44" t="s">
        <v>1052</v>
      </c>
      <c r="F845" s="46"/>
      <c r="G845" s="46">
        <v>12770</v>
      </c>
      <c r="H845" s="46">
        <v>12767.4</v>
      </c>
      <c r="I845" s="46">
        <f t="shared" si="285"/>
        <v>99.979639780736093</v>
      </c>
      <c r="J845" s="69" t="s">
        <v>1871</v>
      </c>
      <c r="K845" s="38"/>
      <c r="L845" s="38"/>
    </row>
    <row r="846" spans="1:12" s="1" customFormat="1" ht="89.25">
      <c r="A846" s="35" t="s">
        <v>1053</v>
      </c>
      <c r="B846" s="29" t="s">
        <v>1054</v>
      </c>
      <c r="C846" s="35">
        <v>854</v>
      </c>
      <c r="D846" s="35">
        <v>85495</v>
      </c>
      <c r="E846" s="35" t="s">
        <v>983</v>
      </c>
      <c r="F846" s="40">
        <v>4731687</v>
      </c>
      <c r="G846" s="40">
        <v>4724001</v>
      </c>
      <c r="H846" s="40">
        <v>4724000.93</v>
      </c>
      <c r="I846" s="40">
        <f t="shared" si="285"/>
        <v>99.999998518205217</v>
      </c>
      <c r="J846" s="2" t="s">
        <v>2329</v>
      </c>
      <c r="K846" s="38"/>
      <c r="L846" s="38"/>
    </row>
    <row r="847" spans="1:12" s="1" customFormat="1" ht="42" customHeight="1">
      <c r="A847" s="35" t="s">
        <v>1055</v>
      </c>
      <c r="B847" s="29" t="s">
        <v>1056</v>
      </c>
      <c r="C847" s="35">
        <v>854</v>
      </c>
      <c r="D847" s="35">
        <v>85407</v>
      </c>
      <c r="E847" s="35" t="s">
        <v>190</v>
      </c>
      <c r="F847" s="40"/>
      <c r="G847" s="40">
        <v>5000</v>
      </c>
      <c r="H847" s="40">
        <v>5000</v>
      </c>
      <c r="I847" s="40">
        <f t="shared" si="285"/>
        <v>100</v>
      </c>
      <c r="J847" s="2" t="s">
        <v>1872</v>
      </c>
      <c r="K847" s="38"/>
      <c r="L847" s="38"/>
    </row>
    <row r="848" spans="1:12" s="1" customFormat="1" ht="105.75" customHeight="1">
      <c r="A848" s="35" t="s">
        <v>1057</v>
      </c>
      <c r="B848" s="29" t="s">
        <v>1058</v>
      </c>
      <c r="C848" s="35">
        <v>801</v>
      </c>
      <c r="D848" s="35">
        <v>80195</v>
      </c>
      <c r="E848" s="35" t="s">
        <v>1059</v>
      </c>
      <c r="F848" s="40">
        <v>910800</v>
      </c>
      <c r="G848" s="40">
        <v>686582</v>
      </c>
      <c r="H848" s="40">
        <v>664348.86</v>
      </c>
      <c r="I848" s="40">
        <f t="shared" si="285"/>
        <v>96.761764800125832</v>
      </c>
      <c r="J848" s="2" t="s">
        <v>1873</v>
      </c>
      <c r="K848" s="38"/>
      <c r="L848" s="38"/>
    </row>
    <row r="849" spans="1:12" s="1" customFormat="1" ht="71.25" customHeight="1">
      <c r="A849" s="35" t="s">
        <v>1060</v>
      </c>
      <c r="B849" s="29" t="s">
        <v>1061</v>
      </c>
      <c r="C849" s="35">
        <v>801</v>
      </c>
      <c r="D849" s="35">
        <v>80101</v>
      </c>
      <c r="E849" s="35" t="s">
        <v>1062</v>
      </c>
      <c r="F849" s="40"/>
      <c r="G849" s="40">
        <v>26144</v>
      </c>
      <c r="H849" s="40">
        <v>26143.65</v>
      </c>
      <c r="I849" s="40">
        <f t="shared" si="285"/>
        <v>99.998661260709923</v>
      </c>
      <c r="J849" s="2" t="s">
        <v>2060</v>
      </c>
      <c r="K849" s="38"/>
      <c r="L849" s="38"/>
    </row>
    <row r="850" spans="1:12" s="1" customFormat="1" ht="169.5" customHeight="1">
      <c r="A850" s="35" t="s">
        <v>1063</v>
      </c>
      <c r="B850" s="29" t="s">
        <v>1064</v>
      </c>
      <c r="C850" s="35">
        <v>801</v>
      </c>
      <c r="D850" s="35">
        <v>80101</v>
      </c>
      <c r="E850" s="35" t="s">
        <v>983</v>
      </c>
      <c r="F850" s="40">
        <v>300000</v>
      </c>
      <c r="G850" s="40">
        <v>300000</v>
      </c>
      <c r="H850" s="40">
        <v>299790.46999999997</v>
      </c>
      <c r="I850" s="40">
        <f t="shared" si="285"/>
        <v>99.930156666666662</v>
      </c>
      <c r="J850" s="2" t="s">
        <v>2456</v>
      </c>
      <c r="K850" s="38"/>
      <c r="L850" s="38"/>
    </row>
    <row r="851" spans="1:12" s="1" customFormat="1" ht="69.75" customHeight="1">
      <c r="A851" s="35" t="s">
        <v>1065</v>
      </c>
      <c r="B851" s="29" t="s">
        <v>1066</v>
      </c>
      <c r="C851" s="35">
        <v>801</v>
      </c>
      <c r="D851" s="35">
        <v>80101</v>
      </c>
      <c r="E851" s="35" t="s">
        <v>1067</v>
      </c>
      <c r="F851" s="40">
        <v>500000</v>
      </c>
      <c r="G851" s="40">
        <v>72927</v>
      </c>
      <c r="H851" s="40">
        <v>72653.37</v>
      </c>
      <c r="I851" s="40">
        <f t="shared" si="285"/>
        <v>99.624789172734367</v>
      </c>
      <c r="J851" s="2" t="s">
        <v>2287</v>
      </c>
      <c r="K851" s="38"/>
      <c r="L851" s="38"/>
    </row>
    <row r="852" spans="1:12" s="1" customFormat="1" ht="27.75" customHeight="1">
      <c r="A852" s="35" t="s">
        <v>1068</v>
      </c>
      <c r="B852" s="29" t="s">
        <v>1069</v>
      </c>
      <c r="C852" s="35">
        <v>801</v>
      </c>
      <c r="D852" s="35">
        <v>80104</v>
      </c>
      <c r="E852" s="35" t="s">
        <v>1070</v>
      </c>
      <c r="F852" s="40">
        <v>60000</v>
      </c>
      <c r="G852" s="40"/>
      <c r="H852" s="40"/>
      <c r="I852" s="40"/>
      <c r="J852" s="2" t="s">
        <v>1874</v>
      </c>
      <c r="K852" s="38"/>
      <c r="L852" s="38"/>
    </row>
    <row r="853" spans="1:12" s="1" customFormat="1" ht="28.5" customHeight="1">
      <c r="A853" s="35" t="s">
        <v>1071</v>
      </c>
      <c r="B853" s="29" t="s">
        <v>1072</v>
      </c>
      <c r="C853" s="35">
        <v>801</v>
      </c>
      <c r="D853" s="35">
        <v>80101</v>
      </c>
      <c r="E853" s="35" t="s">
        <v>1073</v>
      </c>
      <c r="F853" s="40">
        <v>60000</v>
      </c>
      <c r="G853" s="40"/>
      <c r="H853" s="40"/>
      <c r="I853" s="40"/>
      <c r="J853" s="2" t="s">
        <v>1874</v>
      </c>
      <c r="K853" s="38"/>
      <c r="L853" s="38"/>
    </row>
    <row r="854" spans="1:12" s="1" customFormat="1" ht="27.75" customHeight="1">
      <c r="A854" s="35" t="s">
        <v>1074</v>
      </c>
      <c r="B854" s="29" t="s">
        <v>1075</v>
      </c>
      <c r="C854" s="35">
        <v>801</v>
      </c>
      <c r="D854" s="35">
        <v>80101</v>
      </c>
      <c r="E854" s="35" t="s">
        <v>1076</v>
      </c>
      <c r="F854" s="40">
        <v>70000</v>
      </c>
      <c r="G854" s="40"/>
      <c r="H854" s="40"/>
      <c r="I854" s="40"/>
      <c r="J854" s="2" t="s">
        <v>1874</v>
      </c>
      <c r="K854" s="38"/>
      <c r="L854" s="38"/>
    </row>
    <row r="855" spans="1:12" s="1" customFormat="1" ht="104.25" customHeight="1">
      <c r="A855" s="35" t="s">
        <v>1077</v>
      </c>
      <c r="B855" s="29" t="s">
        <v>1051</v>
      </c>
      <c r="C855" s="35">
        <v>801</v>
      </c>
      <c r="D855" s="35">
        <v>80101</v>
      </c>
      <c r="E855" s="35" t="s">
        <v>983</v>
      </c>
      <c r="F855" s="40">
        <v>400000</v>
      </c>
      <c r="G855" s="40">
        <v>392370</v>
      </c>
      <c r="H855" s="40">
        <v>391636.3</v>
      </c>
      <c r="I855" s="40">
        <f t="shared" ref="I855" si="286">H855/G855*100</f>
        <v>99.8130081300813</v>
      </c>
      <c r="J855" s="2" t="s">
        <v>2288</v>
      </c>
      <c r="K855" s="38"/>
      <c r="L855" s="38"/>
    </row>
    <row r="856" spans="1:12" s="1" customFormat="1" ht="27.75" customHeight="1">
      <c r="A856" s="35" t="s">
        <v>1078</v>
      </c>
      <c r="B856" s="29" t="s">
        <v>1079</v>
      </c>
      <c r="C856" s="35">
        <v>801</v>
      </c>
      <c r="D856" s="35">
        <v>80104</v>
      </c>
      <c r="E856" s="35" t="s">
        <v>1080</v>
      </c>
      <c r="F856" s="40">
        <v>240000</v>
      </c>
      <c r="G856" s="40"/>
      <c r="H856" s="40"/>
      <c r="I856" s="40"/>
      <c r="J856" s="2" t="s">
        <v>1875</v>
      </c>
      <c r="K856" s="38"/>
      <c r="L856" s="38"/>
    </row>
    <row r="857" spans="1:12" s="1" customFormat="1" ht="27.75" customHeight="1">
      <c r="A857" s="35" t="s">
        <v>1081</v>
      </c>
      <c r="B857" s="29" t="s">
        <v>1082</v>
      </c>
      <c r="C857" s="35">
        <v>801</v>
      </c>
      <c r="D857" s="35">
        <v>80101</v>
      </c>
      <c r="E857" s="35" t="s">
        <v>1083</v>
      </c>
      <c r="F857" s="40">
        <v>350000</v>
      </c>
      <c r="G857" s="40"/>
      <c r="H857" s="40"/>
      <c r="I857" s="40"/>
      <c r="J857" s="2" t="s">
        <v>1874</v>
      </c>
      <c r="K857" s="38"/>
      <c r="L857" s="38"/>
    </row>
    <row r="858" spans="1:12" s="1" customFormat="1" ht="63.75">
      <c r="A858" s="35" t="s">
        <v>1084</v>
      </c>
      <c r="B858" s="29" t="s">
        <v>1085</v>
      </c>
      <c r="C858" s="35">
        <v>801</v>
      </c>
      <c r="D858" s="35">
        <v>80101</v>
      </c>
      <c r="E858" s="35" t="s">
        <v>1086</v>
      </c>
      <c r="F858" s="40">
        <v>390000</v>
      </c>
      <c r="G858" s="40">
        <v>150000</v>
      </c>
      <c r="H858" s="40">
        <v>150000</v>
      </c>
      <c r="I858" s="40">
        <f t="shared" ref="I858:I862" si="287">H858/G858*100</f>
        <v>100</v>
      </c>
      <c r="J858" s="2" t="s">
        <v>1876</v>
      </c>
      <c r="K858" s="38"/>
      <c r="L858" s="38"/>
    </row>
    <row r="859" spans="1:12" s="1" customFormat="1" ht="28.5" customHeight="1">
      <c r="A859" s="35" t="s">
        <v>1087</v>
      </c>
      <c r="B859" s="29" t="s">
        <v>1088</v>
      </c>
      <c r="C859" s="35">
        <v>801</v>
      </c>
      <c r="D859" s="35">
        <v>80104</v>
      </c>
      <c r="E859" s="35" t="s">
        <v>1089</v>
      </c>
      <c r="F859" s="40">
        <v>300000</v>
      </c>
      <c r="G859" s="40"/>
      <c r="H859" s="40"/>
      <c r="I859" s="40"/>
      <c r="J859" s="2" t="s">
        <v>1874</v>
      </c>
      <c r="K859" s="38"/>
      <c r="L859" s="38"/>
    </row>
    <row r="860" spans="1:12" s="1" customFormat="1" ht="67.5" customHeight="1">
      <c r="A860" s="35" t="s">
        <v>1090</v>
      </c>
      <c r="B860" s="29" t="s">
        <v>1091</v>
      </c>
      <c r="C860" s="35">
        <v>801</v>
      </c>
      <c r="D860" s="35">
        <v>80101</v>
      </c>
      <c r="E860" s="35" t="s">
        <v>1092</v>
      </c>
      <c r="F860" s="40">
        <v>300000</v>
      </c>
      <c r="G860" s="40">
        <v>291506</v>
      </c>
      <c r="H860" s="40">
        <v>291505.17</v>
      </c>
      <c r="I860" s="40">
        <f t="shared" si="287"/>
        <v>99.999715271726814</v>
      </c>
      <c r="J860" s="2" t="s">
        <v>2289</v>
      </c>
      <c r="K860" s="38"/>
      <c r="L860" s="38"/>
    </row>
    <row r="861" spans="1:12" s="1" customFormat="1" ht="28.5" customHeight="1">
      <c r="A861" s="35" t="s">
        <v>1093</v>
      </c>
      <c r="B861" s="29" t="s">
        <v>1094</v>
      </c>
      <c r="C861" s="35">
        <v>801</v>
      </c>
      <c r="D861" s="35">
        <v>80102</v>
      </c>
      <c r="E861" s="35" t="s">
        <v>983</v>
      </c>
      <c r="F861" s="40">
        <v>10000</v>
      </c>
      <c r="G861" s="40"/>
      <c r="H861" s="40"/>
      <c r="I861" s="40"/>
      <c r="J861" s="2" t="s">
        <v>1877</v>
      </c>
      <c r="K861" s="38"/>
      <c r="L861" s="38"/>
    </row>
    <row r="862" spans="1:12" s="1" customFormat="1" ht="68.25" customHeight="1">
      <c r="A862" s="35" t="s">
        <v>1095</v>
      </c>
      <c r="B862" s="29" t="s">
        <v>1096</v>
      </c>
      <c r="C862" s="35">
        <v>801</v>
      </c>
      <c r="D862" s="35">
        <v>80120</v>
      </c>
      <c r="E862" s="35" t="s">
        <v>1097</v>
      </c>
      <c r="F862" s="40">
        <v>100000</v>
      </c>
      <c r="G862" s="40">
        <v>100000</v>
      </c>
      <c r="H862" s="40">
        <v>99200</v>
      </c>
      <c r="I862" s="40">
        <f t="shared" si="287"/>
        <v>99.2</v>
      </c>
      <c r="J862" s="2" t="s">
        <v>2124</v>
      </c>
      <c r="K862" s="38"/>
      <c r="L862" s="38"/>
    </row>
    <row r="863" spans="1:12" s="1" customFormat="1" ht="30" customHeight="1">
      <c r="A863" s="35" t="s">
        <v>1098</v>
      </c>
      <c r="B863" s="29" t="s">
        <v>1099</v>
      </c>
      <c r="C863" s="35">
        <v>801</v>
      </c>
      <c r="D863" s="35">
        <v>80101</v>
      </c>
      <c r="E863" s="35" t="s">
        <v>1100</v>
      </c>
      <c r="F863" s="40">
        <v>250000</v>
      </c>
      <c r="G863" s="40"/>
      <c r="H863" s="40"/>
      <c r="I863" s="40"/>
      <c r="J863" s="2" t="s">
        <v>1874</v>
      </c>
      <c r="K863" s="38"/>
      <c r="L863" s="38"/>
    </row>
    <row r="864" spans="1:12" s="1" customFormat="1" ht="105.75" customHeight="1">
      <c r="A864" s="35" t="s">
        <v>1101</v>
      </c>
      <c r="B864" s="29" t="s">
        <v>1102</v>
      </c>
      <c r="C864" s="35">
        <v>801</v>
      </c>
      <c r="D864" s="35">
        <v>80101</v>
      </c>
      <c r="E864" s="35" t="s">
        <v>1103</v>
      </c>
      <c r="F864" s="40">
        <v>120000</v>
      </c>
      <c r="G864" s="40">
        <v>120000</v>
      </c>
      <c r="H864" s="40">
        <v>119758</v>
      </c>
      <c r="I864" s="40">
        <f t="shared" ref="I864:I867" si="288">H864/G864*100</f>
        <v>99.798333333333332</v>
      </c>
      <c r="J864" s="2" t="s">
        <v>2290</v>
      </c>
      <c r="K864" s="38"/>
      <c r="L864" s="38"/>
    </row>
    <row r="865" spans="1:12" s="1" customFormat="1" ht="41.25" customHeight="1">
      <c r="A865" s="35" t="s">
        <v>1104</v>
      </c>
      <c r="B865" s="29" t="s">
        <v>1105</v>
      </c>
      <c r="C865" s="35">
        <v>801</v>
      </c>
      <c r="D865" s="35">
        <v>80101</v>
      </c>
      <c r="E865" s="35" t="s">
        <v>983</v>
      </c>
      <c r="F865" s="40">
        <v>350000</v>
      </c>
      <c r="G865" s="40"/>
      <c r="H865" s="40"/>
      <c r="I865" s="40"/>
      <c r="J865" s="2" t="s">
        <v>1874</v>
      </c>
      <c r="K865" s="38"/>
      <c r="L865" s="38"/>
    </row>
    <row r="866" spans="1:12" s="1" customFormat="1" ht="41.25" customHeight="1">
      <c r="A866" s="41" t="s">
        <v>1104</v>
      </c>
      <c r="B866" s="42" t="s">
        <v>1106</v>
      </c>
      <c r="C866" s="41"/>
      <c r="D866" s="41"/>
      <c r="E866" s="41"/>
      <c r="F866" s="43"/>
      <c r="G866" s="43">
        <f>G867</f>
        <v>26000</v>
      </c>
      <c r="H866" s="43">
        <f t="shared" ref="H866" si="289">H867</f>
        <v>26000</v>
      </c>
      <c r="I866" s="43">
        <f t="shared" si="288"/>
        <v>100</v>
      </c>
      <c r="J866" s="68" t="s">
        <v>2489</v>
      </c>
      <c r="K866" s="38"/>
      <c r="L866" s="38"/>
    </row>
    <row r="867" spans="1:12" s="1" customFormat="1" ht="28.5" customHeight="1">
      <c r="A867" s="44"/>
      <c r="B867" s="45" t="s">
        <v>19</v>
      </c>
      <c r="C867" s="44">
        <v>801</v>
      </c>
      <c r="D867" s="44">
        <v>80101</v>
      </c>
      <c r="E867" s="44" t="s">
        <v>1107</v>
      </c>
      <c r="F867" s="46"/>
      <c r="G867" s="46">
        <v>26000</v>
      </c>
      <c r="H867" s="46">
        <v>26000</v>
      </c>
      <c r="I867" s="46">
        <f t="shared" si="288"/>
        <v>100</v>
      </c>
      <c r="J867" s="69" t="s">
        <v>1878</v>
      </c>
      <c r="K867" s="38"/>
      <c r="L867" s="38"/>
    </row>
    <row r="868" spans="1:12" s="1" customFormat="1" ht="40.5" customHeight="1">
      <c r="A868" s="35" t="s">
        <v>1108</v>
      </c>
      <c r="B868" s="29" t="s">
        <v>1109</v>
      </c>
      <c r="C868" s="35">
        <v>801</v>
      </c>
      <c r="D868" s="35">
        <v>80101</v>
      </c>
      <c r="E868" s="35" t="s">
        <v>1110</v>
      </c>
      <c r="F868" s="40">
        <v>300000</v>
      </c>
      <c r="G868" s="40">
        <v>1150000</v>
      </c>
      <c r="H868" s="40">
        <v>1150000</v>
      </c>
      <c r="I868" s="40">
        <f t="shared" ref="I868:I871" si="290">H868/G868*100</f>
        <v>100</v>
      </c>
      <c r="J868" s="2" t="s">
        <v>1870</v>
      </c>
      <c r="K868" s="38"/>
      <c r="L868" s="38"/>
    </row>
    <row r="869" spans="1:12" s="1" customFormat="1" ht="27.75" customHeight="1">
      <c r="A869" s="35" t="s">
        <v>1111</v>
      </c>
      <c r="B869" s="29" t="s">
        <v>1112</v>
      </c>
      <c r="C869" s="35">
        <v>801</v>
      </c>
      <c r="D869" s="35">
        <v>80104</v>
      </c>
      <c r="E869" s="35" t="s">
        <v>983</v>
      </c>
      <c r="F869" s="40">
        <v>140000</v>
      </c>
      <c r="G869" s="40"/>
      <c r="H869" s="40"/>
      <c r="I869" s="40"/>
      <c r="J869" s="2" t="s">
        <v>1874</v>
      </c>
      <c r="K869" s="38"/>
      <c r="L869" s="38"/>
    </row>
    <row r="870" spans="1:12" s="1" customFormat="1" ht="27.75" customHeight="1">
      <c r="A870" s="35" t="s">
        <v>1113</v>
      </c>
      <c r="B870" s="29" t="s">
        <v>1114</v>
      </c>
      <c r="C870" s="35">
        <v>801</v>
      </c>
      <c r="D870" s="35">
        <v>80120</v>
      </c>
      <c r="E870" s="35" t="s">
        <v>1115</v>
      </c>
      <c r="F870" s="40">
        <v>240000</v>
      </c>
      <c r="G870" s="40"/>
      <c r="H870" s="40"/>
      <c r="I870" s="40"/>
      <c r="J870" s="2" t="s">
        <v>1879</v>
      </c>
      <c r="K870" s="38"/>
      <c r="L870" s="38"/>
    </row>
    <row r="871" spans="1:12" s="1" customFormat="1" ht="56.25" customHeight="1">
      <c r="A871" s="35" t="s">
        <v>1116</v>
      </c>
      <c r="B871" s="29" t="s">
        <v>1117</v>
      </c>
      <c r="C871" s="35">
        <v>801</v>
      </c>
      <c r="D871" s="35">
        <v>80104</v>
      </c>
      <c r="E871" s="35" t="s">
        <v>983</v>
      </c>
      <c r="F871" s="40">
        <v>190000</v>
      </c>
      <c r="G871" s="40">
        <v>190000</v>
      </c>
      <c r="H871" s="40">
        <v>189900</v>
      </c>
      <c r="I871" s="40">
        <f t="shared" si="290"/>
        <v>99.94736842105263</v>
      </c>
      <c r="J871" s="2" t="s">
        <v>2490</v>
      </c>
      <c r="K871" s="38"/>
      <c r="L871" s="38"/>
    </row>
    <row r="872" spans="1:12" s="1" customFormat="1" ht="27.75" customHeight="1">
      <c r="A872" s="35" t="s">
        <v>1118</v>
      </c>
      <c r="B872" s="29" t="s">
        <v>1119</v>
      </c>
      <c r="C872" s="35">
        <v>801</v>
      </c>
      <c r="D872" s="35">
        <v>80101</v>
      </c>
      <c r="E872" s="35" t="s">
        <v>983</v>
      </c>
      <c r="F872" s="40">
        <v>650000</v>
      </c>
      <c r="G872" s="40"/>
      <c r="H872" s="40"/>
      <c r="I872" s="40"/>
      <c r="J872" s="2" t="s">
        <v>1874</v>
      </c>
      <c r="K872" s="38"/>
      <c r="L872" s="38"/>
    </row>
    <row r="873" spans="1:12" s="1" customFormat="1" ht="28.5" customHeight="1">
      <c r="A873" s="35" t="s">
        <v>1120</v>
      </c>
      <c r="B873" s="29" t="s">
        <v>1121</v>
      </c>
      <c r="C873" s="35">
        <v>801</v>
      </c>
      <c r="D873" s="35">
        <v>80104</v>
      </c>
      <c r="E873" s="35" t="s">
        <v>983</v>
      </c>
      <c r="F873" s="40">
        <v>150000</v>
      </c>
      <c r="G873" s="40"/>
      <c r="H873" s="40"/>
      <c r="I873" s="40"/>
      <c r="J873" s="2" t="s">
        <v>1874</v>
      </c>
      <c r="K873" s="38"/>
      <c r="L873" s="38"/>
    </row>
    <row r="874" spans="1:12" s="1" customFormat="1" ht="27.75" customHeight="1">
      <c r="A874" s="35" t="s">
        <v>1122</v>
      </c>
      <c r="B874" s="29" t="s">
        <v>1123</v>
      </c>
      <c r="C874" s="35">
        <v>801</v>
      </c>
      <c r="D874" s="35">
        <v>80101</v>
      </c>
      <c r="E874" s="35" t="s">
        <v>1124</v>
      </c>
      <c r="F874" s="40">
        <v>100000</v>
      </c>
      <c r="G874" s="40"/>
      <c r="H874" s="40"/>
      <c r="I874" s="40"/>
      <c r="J874" s="2" t="s">
        <v>1874</v>
      </c>
      <c r="K874" s="38"/>
      <c r="L874" s="38"/>
    </row>
    <row r="875" spans="1:12" s="1" customFormat="1" ht="27.75" customHeight="1">
      <c r="A875" s="35" t="s">
        <v>1125</v>
      </c>
      <c r="B875" s="29" t="s">
        <v>1126</v>
      </c>
      <c r="C875" s="35">
        <v>801</v>
      </c>
      <c r="D875" s="35">
        <v>80120</v>
      </c>
      <c r="E875" s="35" t="s">
        <v>1127</v>
      </c>
      <c r="F875" s="40">
        <v>250000</v>
      </c>
      <c r="G875" s="40"/>
      <c r="H875" s="40"/>
      <c r="I875" s="40"/>
      <c r="J875" s="2" t="s">
        <v>1880</v>
      </c>
      <c r="K875" s="38"/>
      <c r="L875" s="38"/>
    </row>
    <row r="876" spans="1:12" s="1" customFormat="1" ht="242.25">
      <c r="A876" s="35" t="s">
        <v>1128</v>
      </c>
      <c r="B876" s="29" t="s">
        <v>1129</v>
      </c>
      <c r="C876" s="35">
        <v>801</v>
      </c>
      <c r="D876" s="35">
        <v>80101</v>
      </c>
      <c r="E876" s="35" t="s">
        <v>983</v>
      </c>
      <c r="F876" s="40">
        <v>2350000</v>
      </c>
      <c r="G876" s="40">
        <v>2250000</v>
      </c>
      <c r="H876" s="40">
        <v>2245792.6800000002</v>
      </c>
      <c r="I876" s="40">
        <f t="shared" ref="I876:I878" si="291">H876/G876*100</f>
        <v>99.813007999999996</v>
      </c>
      <c r="J876" s="2" t="s">
        <v>2291</v>
      </c>
      <c r="K876" s="38"/>
      <c r="L876" s="38"/>
    </row>
    <row r="877" spans="1:12" s="1" customFormat="1" ht="28.5" customHeight="1">
      <c r="A877" s="35" t="s">
        <v>1130</v>
      </c>
      <c r="B877" s="29" t="s">
        <v>1131</v>
      </c>
      <c r="C877" s="35">
        <v>801</v>
      </c>
      <c r="D877" s="35">
        <v>80101</v>
      </c>
      <c r="E877" s="35" t="s">
        <v>983</v>
      </c>
      <c r="F877" s="40">
        <v>250000</v>
      </c>
      <c r="G877" s="40"/>
      <c r="H877" s="40"/>
      <c r="I877" s="40"/>
      <c r="J877" s="2" t="s">
        <v>1874</v>
      </c>
      <c r="K877" s="38"/>
      <c r="L877" s="38"/>
    </row>
    <row r="878" spans="1:12" s="1" customFormat="1" ht="76.5">
      <c r="A878" s="35" t="s">
        <v>1132</v>
      </c>
      <c r="B878" s="29" t="s">
        <v>1133</v>
      </c>
      <c r="C878" s="35">
        <v>801</v>
      </c>
      <c r="D878" s="35">
        <v>80120</v>
      </c>
      <c r="E878" s="35" t="s">
        <v>1134</v>
      </c>
      <c r="F878" s="40">
        <v>310000</v>
      </c>
      <c r="G878" s="40">
        <v>301800</v>
      </c>
      <c r="H878" s="40">
        <v>301800</v>
      </c>
      <c r="I878" s="40">
        <f t="shared" si="291"/>
        <v>100</v>
      </c>
      <c r="J878" s="2" t="s">
        <v>2292</v>
      </c>
      <c r="K878" s="38"/>
      <c r="L878" s="38"/>
    </row>
    <row r="879" spans="1:12" s="1" customFormat="1" ht="41.25" customHeight="1">
      <c r="A879" s="35" t="s">
        <v>1135</v>
      </c>
      <c r="B879" s="29" t="s">
        <v>1136</v>
      </c>
      <c r="C879" s="35">
        <v>801</v>
      </c>
      <c r="D879" s="35">
        <v>80101</v>
      </c>
      <c r="E879" s="35" t="s">
        <v>1137</v>
      </c>
      <c r="F879" s="40">
        <v>100000</v>
      </c>
      <c r="G879" s="40"/>
      <c r="H879" s="40"/>
      <c r="I879" s="40"/>
      <c r="J879" s="2" t="s">
        <v>1874</v>
      </c>
      <c r="K879" s="38"/>
      <c r="L879" s="38"/>
    </row>
    <row r="880" spans="1:12" s="1" customFormat="1" ht="41.25" customHeight="1">
      <c r="A880" s="35" t="s">
        <v>1138</v>
      </c>
      <c r="B880" s="29" t="s">
        <v>1139</v>
      </c>
      <c r="C880" s="35">
        <v>801</v>
      </c>
      <c r="D880" s="35">
        <v>80104</v>
      </c>
      <c r="E880" s="35" t="s">
        <v>1140</v>
      </c>
      <c r="F880" s="40">
        <v>70000</v>
      </c>
      <c r="G880" s="40"/>
      <c r="H880" s="40"/>
      <c r="I880" s="40"/>
      <c r="J880" s="2" t="s">
        <v>1874</v>
      </c>
      <c r="K880" s="38"/>
      <c r="L880" s="38"/>
    </row>
    <row r="881" spans="1:12" s="1" customFormat="1" ht="40.5" customHeight="1">
      <c r="A881" s="35" t="s">
        <v>1141</v>
      </c>
      <c r="B881" s="29" t="s">
        <v>1142</v>
      </c>
      <c r="C881" s="35">
        <v>801</v>
      </c>
      <c r="D881" s="35">
        <v>80101</v>
      </c>
      <c r="E881" s="35" t="s">
        <v>1143</v>
      </c>
      <c r="F881" s="40"/>
      <c r="G881" s="40">
        <v>1454423</v>
      </c>
      <c r="H881" s="40">
        <v>1454422.76</v>
      </c>
      <c r="I881" s="40">
        <f t="shared" ref="I881:I886" si="292">H881/G881*100</f>
        <v>99.999983498610789</v>
      </c>
      <c r="J881" s="2" t="s">
        <v>1881</v>
      </c>
      <c r="K881" s="38"/>
      <c r="L881" s="38"/>
    </row>
    <row r="882" spans="1:12" s="1" customFormat="1" ht="28.5" customHeight="1">
      <c r="A882" s="35" t="s">
        <v>1144</v>
      </c>
      <c r="B882" s="29" t="s">
        <v>1145</v>
      </c>
      <c r="C882" s="35">
        <v>801</v>
      </c>
      <c r="D882" s="35">
        <v>80104</v>
      </c>
      <c r="E882" s="35" t="s">
        <v>1146</v>
      </c>
      <c r="F882" s="40">
        <v>220000</v>
      </c>
      <c r="G882" s="40"/>
      <c r="H882" s="40"/>
      <c r="I882" s="40"/>
      <c r="J882" s="2" t="s">
        <v>1874</v>
      </c>
      <c r="K882" s="38"/>
      <c r="L882" s="38"/>
    </row>
    <row r="883" spans="1:12" s="1" customFormat="1" ht="72.75" customHeight="1">
      <c r="A883" s="35" t="s">
        <v>1147</v>
      </c>
      <c r="B883" s="29" t="s">
        <v>1148</v>
      </c>
      <c r="C883" s="35">
        <v>801</v>
      </c>
      <c r="D883" s="35">
        <v>80101</v>
      </c>
      <c r="E883" s="35" t="s">
        <v>983</v>
      </c>
      <c r="F883" s="40">
        <v>2300000</v>
      </c>
      <c r="G883" s="40">
        <v>1810400</v>
      </c>
      <c r="H883" s="40">
        <v>1810218</v>
      </c>
      <c r="I883" s="40">
        <f t="shared" si="292"/>
        <v>99.989946973044624</v>
      </c>
      <c r="J883" s="2" t="s">
        <v>2293</v>
      </c>
      <c r="K883" s="38"/>
      <c r="L883" s="38"/>
    </row>
    <row r="884" spans="1:12" s="1" customFormat="1" ht="40.5" customHeight="1">
      <c r="A884" s="35" t="s">
        <v>1149</v>
      </c>
      <c r="B884" s="29" t="s">
        <v>1150</v>
      </c>
      <c r="C884" s="35">
        <v>801</v>
      </c>
      <c r="D884" s="35">
        <v>80104</v>
      </c>
      <c r="E884" s="35" t="s">
        <v>983</v>
      </c>
      <c r="F884" s="40">
        <v>250000</v>
      </c>
      <c r="G884" s="40">
        <v>244000</v>
      </c>
      <c r="H884" s="40">
        <v>244000</v>
      </c>
      <c r="I884" s="40">
        <f t="shared" si="292"/>
        <v>100</v>
      </c>
      <c r="J884" s="2" t="s">
        <v>2294</v>
      </c>
      <c r="K884" s="38"/>
      <c r="L884" s="38"/>
    </row>
    <row r="885" spans="1:12" s="1" customFormat="1" ht="27.75" customHeight="1">
      <c r="A885" s="35" t="s">
        <v>1151</v>
      </c>
      <c r="B885" s="29" t="s">
        <v>1061</v>
      </c>
      <c r="C885" s="35">
        <v>801</v>
      </c>
      <c r="D885" s="35">
        <v>80101</v>
      </c>
      <c r="E885" s="35" t="s">
        <v>983</v>
      </c>
      <c r="F885" s="40">
        <v>300000</v>
      </c>
      <c r="G885" s="40"/>
      <c r="H885" s="40"/>
      <c r="I885" s="40"/>
      <c r="J885" s="2" t="s">
        <v>1874</v>
      </c>
      <c r="K885" s="38"/>
      <c r="L885" s="38"/>
    </row>
    <row r="886" spans="1:12" s="1" customFormat="1" ht="145.5" customHeight="1">
      <c r="A886" s="35" t="s">
        <v>1152</v>
      </c>
      <c r="B886" s="29" t="s">
        <v>1153</v>
      </c>
      <c r="C886" s="35">
        <v>926</v>
      </c>
      <c r="D886" s="35">
        <v>92601</v>
      </c>
      <c r="E886" s="35" t="s">
        <v>1154</v>
      </c>
      <c r="F886" s="40">
        <v>3536000</v>
      </c>
      <c r="G886" s="40">
        <v>5048639</v>
      </c>
      <c r="H886" s="40">
        <v>5001766.1500000004</v>
      </c>
      <c r="I886" s="40">
        <f t="shared" si="292"/>
        <v>99.071574537216861</v>
      </c>
      <c r="J886" s="2" t="s">
        <v>2330</v>
      </c>
      <c r="K886" s="38"/>
      <c r="L886" s="38"/>
    </row>
    <row r="887" spans="1:12" s="1" customFormat="1" ht="124.5" customHeight="1">
      <c r="A887" s="35" t="s">
        <v>1155</v>
      </c>
      <c r="B887" s="29" t="s">
        <v>1156</v>
      </c>
      <c r="C887" s="35">
        <v>801</v>
      </c>
      <c r="D887" s="35">
        <v>80101</v>
      </c>
      <c r="E887" s="35" t="s">
        <v>983</v>
      </c>
      <c r="F887" s="40">
        <v>400000</v>
      </c>
      <c r="G887" s="40">
        <v>392543</v>
      </c>
      <c r="H887" s="40">
        <v>392542.2</v>
      </c>
      <c r="I887" s="40">
        <f t="shared" ref="I887:I896" si="293">H887/G887*100</f>
        <v>99.999796200671014</v>
      </c>
      <c r="J887" s="2" t="s">
        <v>2295</v>
      </c>
      <c r="K887" s="38"/>
      <c r="L887" s="38"/>
    </row>
    <row r="888" spans="1:12" s="1" customFormat="1" ht="63.75">
      <c r="A888" s="35" t="s">
        <v>1157</v>
      </c>
      <c r="B888" s="29" t="s">
        <v>1158</v>
      </c>
      <c r="C888" s="35">
        <v>801</v>
      </c>
      <c r="D888" s="35">
        <v>80104</v>
      </c>
      <c r="E888" s="35" t="s">
        <v>1159</v>
      </c>
      <c r="F888" s="40">
        <v>200000</v>
      </c>
      <c r="G888" s="40">
        <v>194810</v>
      </c>
      <c r="H888" s="40">
        <v>194810</v>
      </c>
      <c r="I888" s="40">
        <f t="shared" si="293"/>
        <v>100</v>
      </c>
      <c r="J888" s="2" t="s">
        <v>2296</v>
      </c>
      <c r="K888" s="38"/>
      <c r="L888" s="38"/>
    </row>
    <row r="889" spans="1:12" s="1" customFormat="1" ht="27.75" customHeight="1">
      <c r="A889" s="35" t="s">
        <v>1160</v>
      </c>
      <c r="B889" s="29" t="s">
        <v>1161</v>
      </c>
      <c r="C889" s="35">
        <v>801</v>
      </c>
      <c r="D889" s="35">
        <v>80101</v>
      </c>
      <c r="E889" s="35" t="s">
        <v>1162</v>
      </c>
      <c r="F889" s="40">
        <v>250000</v>
      </c>
      <c r="G889" s="40"/>
      <c r="H889" s="40"/>
      <c r="I889" s="40"/>
      <c r="J889" s="2" t="s">
        <v>1882</v>
      </c>
      <c r="K889" s="38"/>
      <c r="L889" s="38"/>
    </row>
    <row r="890" spans="1:12" s="1" customFormat="1" ht="27.75" customHeight="1">
      <c r="A890" s="35" t="s">
        <v>1163</v>
      </c>
      <c r="B890" s="29" t="s">
        <v>1164</v>
      </c>
      <c r="C890" s="35">
        <v>801</v>
      </c>
      <c r="D890" s="35">
        <v>80104</v>
      </c>
      <c r="E890" s="35" t="s">
        <v>1165</v>
      </c>
      <c r="F890" s="40">
        <v>140000</v>
      </c>
      <c r="G890" s="40"/>
      <c r="H890" s="40"/>
      <c r="I890" s="40"/>
      <c r="J890" s="2" t="s">
        <v>1874</v>
      </c>
      <c r="K890" s="38"/>
      <c r="L890" s="38"/>
    </row>
    <row r="891" spans="1:12" s="1" customFormat="1" ht="123" customHeight="1">
      <c r="A891" s="35" t="s">
        <v>1166</v>
      </c>
      <c r="B891" s="29" t="s">
        <v>1167</v>
      </c>
      <c r="C891" s="35">
        <v>801</v>
      </c>
      <c r="D891" s="35">
        <v>80101</v>
      </c>
      <c r="E891" s="35" t="s">
        <v>983</v>
      </c>
      <c r="F891" s="40">
        <v>40536618</v>
      </c>
      <c r="G891" s="40">
        <v>40420318</v>
      </c>
      <c r="H891" s="40">
        <v>40420151.43</v>
      </c>
      <c r="I891" s="40">
        <f t="shared" si="293"/>
        <v>99.999587905270801</v>
      </c>
      <c r="J891" s="2" t="s">
        <v>2297</v>
      </c>
      <c r="K891" s="38"/>
      <c r="L891" s="38"/>
    </row>
    <row r="892" spans="1:12" s="1" customFormat="1" ht="141" customHeight="1">
      <c r="A892" s="44"/>
      <c r="B892" s="51"/>
      <c r="C892" s="44"/>
      <c r="D892" s="44"/>
      <c r="E892" s="44"/>
      <c r="F892" s="46"/>
      <c r="G892" s="46"/>
      <c r="H892" s="46"/>
      <c r="I892" s="46"/>
      <c r="J892" s="5" t="s">
        <v>2298</v>
      </c>
      <c r="K892" s="38"/>
      <c r="L892" s="38"/>
    </row>
    <row r="893" spans="1:12" s="1" customFormat="1" ht="40.5" customHeight="1">
      <c r="A893" s="35" t="s">
        <v>1168</v>
      </c>
      <c r="B893" s="29" t="s">
        <v>1169</v>
      </c>
      <c r="C893" s="35">
        <v>801</v>
      </c>
      <c r="D893" s="35">
        <v>80104</v>
      </c>
      <c r="E893" s="35" t="s">
        <v>1170</v>
      </c>
      <c r="F893" s="40">
        <v>50000</v>
      </c>
      <c r="G893" s="40">
        <v>50000</v>
      </c>
      <c r="H893" s="40">
        <v>50000</v>
      </c>
      <c r="I893" s="40">
        <f t="shared" si="293"/>
        <v>100</v>
      </c>
      <c r="J893" s="2" t="s">
        <v>1883</v>
      </c>
      <c r="K893" s="38"/>
      <c r="L893" s="38"/>
    </row>
    <row r="894" spans="1:12" s="1" customFormat="1" ht="53.25" customHeight="1">
      <c r="A894" s="35" t="s">
        <v>1171</v>
      </c>
      <c r="B894" s="29" t="s">
        <v>1172</v>
      </c>
      <c r="C894" s="35">
        <v>801</v>
      </c>
      <c r="D894" s="35">
        <v>80104</v>
      </c>
      <c r="E894" s="35" t="s">
        <v>1173</v>
      </c>
      <c r="F894" s="40">
        <v>50000</v>
      </c>
      <c r="G894" s="40">
        <v>50000</v>
      </c>
      <c r="H894" s="40">
        <v>50000</v>
      </c>
      <c r="I894" s="40">
        <f t="shared" si="293"/>
        <v>100</v>
      </c>
      <c r="J894" s="2" t="s">
        <v>1884</v>
      </c>
      <c r="K894" s="38"/>
      <c r="L894" s="38"/>
    </row>
    <row r="895" spans="1:12" s="1" customFormat="1" ht="30" customHeight="1">
      <c r="A895" s="35" t="s">
        <v>1174</v>
      </c>
      <c r="B895" s="29" t="s">
        <v>1175</v>
      </c>
      <c r="C895" s="35">
        <v>801</v>
      </c>
      <c r="D895" s="35">
        <v>80104</v>
      </c>
      <c r="E895" s="35" t="s">
        <v>1176</v>
      </c>
      <c r="F895" s="40">
        <v>70000</v>
      </c>
      <c r="G895" s="40"/>
      <c r="H895" s="40"/>
      <c r="I895" s="40"/>
      <c r="J895" s="2" t="s">
        <v>1874</v>
      </c>
      <c r="K895" s="38"/>
      <c r="L895" s="38"/>
    </row>
    <row r="896" spans="1:12" s="1" customFormat="1" ht="38.25">
      <c r="A896" s="35" t="s">
        <v>1177</v>
      </c>
      <c r="B896" s="29" t="s">
        <v>1178</v>
      </c>
      <c r="C896" s="35">
        <v>801</v>
      </c>
      <c r="D896" s="35">
        <v>80101</v>
      </c>
      <c r="E896" s="35" t="s">
        <v>1179</v>
      </c>
      <c r="F896" s="40">
        <v>150000</v>
      </c>
      <c r="G896" s="40">
        <v>150000</v>
      </c>
      <c r="H896" s="40">
        <v>150000</v>
      </c>
      <c r="I896" s="40">
        <f t="shared" si="293"/>
        <v>100</v>
      </c>
      <c r="J896" s="2" t="s">
        <v>2299</v>
      </c>
      <c r="K896" s="38"/>
      <c r="L896" s="38"/>
    </row>
    <row r="897" spans="1:12" s="1" customFormat="1" ht="30" customHeight="1">
      <c r="A897" s="35" t="s">
        <v>1180</v>
      </c>
      <c r="B897" s="29" t="s">
        <v>1181</v>
      </c>
      <c r="C897" s="35">
        <v>801</v>
      </c>
      <c r="D897" s="35">
        <v>80104</v>
      </c>
      <c r="E897" s="35" t="s">
        <v>1182</v>
      </c>
      <c r="F897" s="40">
        <v>80000</v>
      </c>
      <c r="G897" s="40"/>
      <c r="H897" s="40"/>
      <c r="I897" s="40"/>
      <c r="J897" s="2" t="s">
        <v>1874</v>
      </c>
      <c r="K897" s="38"/>
      <c r="L897" s="38"/>
    </row>
    <row r="898" spans="1:12" s="1" customFormat="1" ht="28.5" customHeight="1">
      <c r="A898" s="35" t="s">
        <v>1183</v>
      </c>
      <c r="B898" s="29" t="s">
        <v>1184</v>
      </c>
      <c r="C898" s="35">
        <v>801</v>
      </c>
      <c r="D898" s="35">
        <v>80120</v>
      </c>
      <c r="E898" s="35" t="s">
        <v>1185</v>
      </c>
      <c r="F898" s="40">
        <v>50000</v>
      </c>
      <c r="G898" s="40"/>
      <c r="H898" s="40"/>
      <c r="I898" s="40"/>
      <c r="J898" s="2" t="s">
        <v>1874</v>
      </c>
      <c r="K898" s="38"/>
      <c r="L898" s="38"/>
    </row>
    <row r="899" spans="1:12" s="1" customFormat="1" ht="42.75" customHeight="1">
      <c r="A899" s="35" t="s">
        <v>1186</v>
      </c>
      <c r="B899" s="29" t="s">
        <v>1187</v>
      </c>
      <c r="C899" s="35">
        <v>801</v>
      </c>
      <c r="D899" s="35">
        <v>80104</v>
      </c>
      <c r="E899" s="35" t="s">
        <v>1188</v>
      </c>
      <c r="F899" s="40"/>
      <c r="G899" s="40">
        <v>1187780</v>
      </c>
      <c r="H899" s="40">
        <v>1187780</v>
      </c>
      <c r="I899" s="40">
        <f t="shared" ref="I899:I905" si="294">H899/G899*100</f>
        <v>100</v>
      </c>
      <c r="J899" s="2" t="s">
        <v>1885</v>
      </c>
      <c r="K899" s="38"/>
      <c r="L899" s="38"/>
    </row>
    <row r="900" spans="1:12" s="1" customFormat="1" ht="42" customHeight="1">
      <c r="A900" s="35" t="s">
        <v>1189</v>
      </c>
      <c r="B900" s="29" t="s">
        <v>1190</v>
      </c>
      <c r="C900" s="35">
        <v>801</v>
      </c>
      <c r="D900" s="35">
        <v>80104</v>
      </c>
      <c r="E900" s="35" t="s">
        <v>1191</v>
      </c>
      <c r="F900" s="40"/>
      <c r="G900" s="40">
        <v>100000</v>
      </c>
      <c r="H900" s="40">
        <v>99997.22</v>
      </c>
      <c r="I900" s="40">
        <f t="shared" si="294"/>
        <v>99.997219999999999</v>
      </c>
      <c r="J900" s="2" t="s">
        <v>1886</v>
      </c>
      <c r="K900" s="38"/>
      <c r="L900" s="38"/>
    </row>
    <row r="901" spans="1:12" s="1" customFormat="1" ht="102">
      <c r="A901" s="35" t="s">
        <v>1192</v>
      </c>
      <c r="B901" s="29" t="s">
        <v>1193</v>
      </c>
      <c r="C901" s="35">
        <v>801</v>
      </c>
      <c r="D901" s="35">
        <v>80120</v>
      </c>
      <c r="E901" s="35" t="s">
        <v>1194</v>
      </c>
      <c r="F901" s="40"/>
      <c r="G901" s="40">
        <v>3800000</v>
      </c>
      <c r="H901" s="40">
        <v>3779078.13</v>
      </c>
      <c r="I901" s="40">
        <f t="shared" si="294"/>
        <v>99.449424473684218</v>
      </c>
      <c r="J901" s="2" t="s">
        <v>2457</v>
      </c>
      <c r="K901" s="38"/>
      <c r="L901" s="38"/>
    </row>
    <row r="902" spans="1:12" s="1" customFormat="1" ht="229.5">
      <c r="A902" s="44"/>
      <c r="B902" s="51"/>
      <c r="C902" s="44"/>
      <c r="D902" s="44"/>
      <c r="E902" s="44"/>
      <c r="F902" s="46"/>
      <c r="G902" s="46"/>
      <c r="H902" s="46"/>
      <c r="I902" s="46"/>
      <c r="J902" s="5" t="s">
        <v>2458</v>
      </c>
      <c r="K902" s="38"/>
      <c r="L902" s="38"/>
    </row>
    <row r="903" spans="1:12" s="1" customFormat="1" ht="27.75" customHeight="1">
      <c r="A903" s="35" t="s">
        <v>1195</v>
      </c>
      <c r="B903" s="29" t="s">
        <v>1196</v>
      </c>
      <c r="C903" s="35">
        <v>801</v>
      </c>
      <c r="D903" s="35">
        <v>80120</v>
      </c>
      <c r="E903" s="35" t="s">
        <v>1197</v>
      </c>
      <c r="F903" s="40">
        <v>50000</v>
      </c>
      <c r="G903" s="40"/>
      <c r="H903" s="40"/>
      <c r="I903" s="40"/>
      <c r="J903" s="2" t="s">
        <v>1875</v>
      </c>
      <c r="K903" s="38"/>
      <c r="L903" s="38"/>
    </row>
    <row r="904" spans="1:12" s="1" customFormat="1" ht="129.75" customHeight="1">
      <c r="A904" s="35" t="s">
        <v>1198</v>
      </c>
      <c r="B904" s="29" t="s">
        <v>1199</v>
      </c>
      <c r="C904" s="35">
        <v>801</v>
      </c>
      <c r="D904" s="35">
        <v>80104</v>
      </c>
      <c r="E904" s="35" t="s">
        <v>1200</v>
      </c>
      <c r="F904" s="40">
        <v>150000</v>
      </c>
      <c r="G904" s="40">
        <v>150000</v>
      </c>
      <c r="H904" s="40">
        <v>149990.84299999999</v>
      </c>
      <c r="I904" s="40">
        <f t="shared" si="294"/>
        <v>99.993895333333327</v>
      </c>
      <c r="J904" s="2" t="s">
        <v>2459</v>
      </c>
      <c r="K904" s="38"/>
      <c r="L904" s="38"/>
    </row>
    <row r="905" spans="1:12" s="1" customFormat="1" ht="40.5" customHeight="1">
      <c r="A905" s="35" t="s">
        <v>1201</v>
      </c>
      <c r="B905" s="29" t="s">
        <v>1202</v>
      </c>
      <c r="C905" s="35">
        <v>801</v>
      </c>
      <c r="D905" s="35">
        <v>80101</v>
      </c>
      <c r="E905" s="35" t="s">
        <v>1203</v>
      </c>
      <c r="F905" s="40"/>
      <c r="G905" s="40">
        <v>600000</v>
      </c>
      <c r="H905" s="40">
        <v>571620.16</v>
      </c>
      <c r="I905" s="40">
        <f t="shared" si="294"/>
        <v>95.270026666666681</v>
      </c>
      <c r="J905" s="2" t="s">
        <v>1870</v>
      </c>
      <c r="K905" s="38"/>
      <c r="L905" s="38"/>
    </row>
    <row r="906" spans="1:12" s="1" customFormat="1" ht="54.75" customHeight="1">
      <c r="A906" s="35" t="s">
        <v>1204</v>
      </c>
      <c r="B906" s="29" t="s">
        <v>1205</v>
      </c>
      <c r="C906" s="35">
        <v>801</v>
      </c>
      <c r="D906" s="35">
        <v>80101</v>
      </c>
      <c r="E906" s="35" t="s">
        <v>1206</v>
      </c>
      <c r="F906" s="40">
        <v>950000</v>
      </c>
      <c r="G906" s="40">
        <v>921240</v>
      </c>
      <c r="H906" s="40">
        <v>921235.39</v>
      </c>
      <c r="I906" s="40">
        <f t="shared" ref="I906:I908" si="295">H906/G906*100</f>
        <v>99.999499587512489</v>
      </c>
      <c r="J906" s="2" t="s">
        <v>2300</v>
      </c>
      <c r="K906" s="38"/>
      <c r="L906" s="38"/>
    </row>
    <row r="907" spans="1:12" s="1" customFormat="1" ht="27.75" customHeight="1">
      <c r="A907" s="41" t="s">
        <v>1207</v>
      </c>
      <c r="B907" s="42" t="s">
        <v>1208</v>
      </c>
      <c r="C907" s="41"/>
      <c r="D907" s="41"/>
      <c r="E907" s="41"/>
      <c r="F907" s="43"/>
      <c r="G907" s="43">
        <f>G908</f>
        <v>41230</v>
      </c>
      <c r="H907" s="43">
        <f t="shared" ref="H907" si="296">H908</f>
        <v>41230</v>
      </c>
      <c r="I907" s="43">
        <f t="shared" si="295"/>
        <v>100</v>
      </c>
      <c r="J907" s="68" t="s">
        <v>1887</v>
      </c>
      <c r="K907" s="38"/>
      <c r="L907" s="38"/>
    </row>
    <row r="908" spans="1:12" s="1" customFormat="1" ht="28.5" customHeight="1">
      <c r="A908" s="44"/>
      <c r="B908" s="45" t="s">
        <v>19</v>
      </c>
      <c r="C908" s="44">
        <v>801</v>
      </c>
      <c r="D908" s="44">
        <v>80101</v>
      </c>
      <c r="E908" s="44" t="s">
        <v>1209</v>
      </c>
      <c r="F908" s="46"/>
      <c r="G908" s="46">
        <v>41230</v>
      </c>
      <c r="H908" s="46">
        <v>41230</v>
      </c>
      <c r="I908" s="46">
        <f t="shared" si="295"/>
        <v>100</v>
      </c>
      <c r="J908" s="69" t="s">
        <v>1887</v>
      </c>
      <c r="K908" s="38"/>
      <c r="L908" s="38"/>
    </row>
    <row r="909" spans="1:12" s="1" customFormat="1" ht="93" customHeight="1">
      <c r="A909" s="35" t="s">
        <v>1210</v>
      </c>
      <c r="B909" s="29" t="s">
        <v>1211</v>
      </c>
      <c r="C909" s="35">
        <v>801</v>
      </c>
      <c r="D909" s="35">
        <v>80101</v>
      </c>
      <c r="E909" s="35" t="s">
        <v>983</v>
      </c>
      <c r="F909" s="40">
        <v>6212504</v>
      </c>
      <c r="G909" s="40">
        <v>6197684</v>
      </c>
      <c r="H909" s="40">
        <v>6197683.0899999999</v>
      </c>
      <c r="I909" s="40">
        <f t="shared" ref="I909:I910" si="297">H909/G909*100</f>
        <v>99.999985317095863</v>
      </c>
      <c r="J909" s="2" t="s">
        <v>2460</v>
      </c>
      <c r="K909" s="38"/>
      <c r="L909" s="38"/>
    </row>
    <row r="910" spans="1:12" s="1" customFormat="1" ht="140.25">
      <c r="A910" s="41" t="s">
        <v>1212</v>
      </c>
      <c r="B910" s="42" t="s">
        <v>1213</v>
      </c>
      <c r="C910" s="41">
        <v>801</v>
      </c>
      <c r="D910" s="41">
        <v>80104</v>
      </c>
      <c r="E910" s="41" t="s">
        <v>983</v>
      </c>
      <c r="F910" s="43">
        <v>11360836</v>
      </c>
      <c r="G910" s="43">
        <v>11332606</v>
      </c>
      <c r="H910" s="43">
        <v>11332605.15</v>
      </c>
      <c r="I910" s="43">
        <f t="shared" si="297"/>
        <v>99.999992499518655</v>
      </c>
      <c r="J910" s="52" t="s">
        <v>2301</v>
      </c>
      <c r="K910" s="38"/>
      <c r="L910" s="38"/>
    </row>
    <row r="911" spans="1:12" s="1" customFormat="1" ht="105.75" customHeight="1">
      <c r="A911" s="35" t="s">
        <v>1214</v>
      </c>
      <c r="B911" s="29" t="s">
        <v>1215</v>
      </c>
      <c r="C911" s="35">
        <v>801</v>
      </c>
      <c r="D911" s="35">
        <v>80101</v>
      </c>
      <c r="E911" s="35" t="s">
        <v>1216</v>
      </c>
      <c r="F911" s="40">
        <v>500000</v>
      </c>
      <c r="G911" s="40">
        <v>244770</v>
      </c>
      <c r="H911" s="40">
        <v>237451.5</v>
      </c>
      <c r="I911" s="40">
        <f t="shared" ref="I911:I916" si="298">H911/G911*100</f>
        <v>97.010050251256288</v>
      </c>
      <c r="J911" s="2" t="s">
        <v>2461</v>
      </c>
      <c r="K911" s="38"/>
      <c r="L911" s="38"/>
    </row>
    <row r="912" spans="1:12" s="1" customFormat="1" ht="105.75" customHeight="1">
      <c r="A912" s="41" t="s">
        <v>1217</v>
      </c>
      <c r="B912" s="42" t="s">
        <v>1218</v>
      </c>
      <c r="C912" s="41">
        <v>801</v>
      </c>
      <c r="D912" s="41">
        <v>80101</v>
      </c>
      <c r="E912" s="41" t="s">
        <v>983</v>
      </c>
      <c r="F912" s="43">
        <v>20000</v>
      </c>
      <c r="G912" s="43">
        <v>20000</v>
      </c>
      <c r="H912" s="43">
        <v>19440</v>
      </c>
      <c r="I912" s="43">
        <f t="shared" si="298"/>
        <v>97.2</v>
      </c>
      <c r="J912" s="52" t="s">
        <v>2462</v>
      </c>
      <c r="K912" s="38"/>
      <c r="L912" s="38"/>
    </row>
    <row r="913" spans="1:12" s="1" customFormat="1" ht="51" customHeight="1">
      <c r="A913" s="41" t="s">
        <v>1219</v>
      </c>
      <c r="B913" s="42" t="s">
        <v>1220</v>
      </c>
      <c r="C913" s="41"/>
      <c r="D913" s="41"/>
      <c r="E913" s="41"/>
      <c r="F913" s="43">
        <f>F914</f>
        <v>269338</v>
      </c>
      <c r="G913" s="43">
        <f>G914</f>
        <v>215103</v>
      </c>
      <c r="H913" s="43">
        <f t="shared" ref="H913:H915" si="299">H914</f>
        <v>215102.5</v>
      </c>
      <c r="I913" s="43">
        <f t="shared" si="298"/>
        <v>99.999767553218689</v>
      </c>
      <c r="J913" s="68" t="s">
        <v>2463</v>
      </c>
      <c r="K913" s="38"/>
      <c r="L913" s="38"/>
    </row>
    <row r="914" spans="1:12" s="1" customFormat="1" ht="28.5" customHeight="1">
      <c r="A914" s="44"/>
      <c r="B914" s="45" t="s">
        <v>38</v>
      </c>
      <c r="C914" s="44">
        <v>801</v>
      </c>
      <c r="D914" s="44">
        <v>80195</v>
      </c>
      <c r="E914" s="44" t="s">
        <v>1124</v>
      </c>
      <c r="F914" s="46">
        <v>269338</v>
      </c>
      <c r="G914" s="46">
        <v>215103</v>
      </c>
      <c r="H914" s="46">
        <v>215102.5</v>
      </c>
      <c r="I914" s="46">
        <f t="shared" si="298"/>
        <v>99.999767553218689</v>
      </c>
      <c r="J914" s="69" t="s">
        <v>1888</v>
      </c>
      <c r="K914" s="38"/>
      <c r="L914" s="38"/>
    </row>
    <row r="915" spans="1:12" s="1" customFormat="1" ht="65.25" customHeight="1">
      <c r="A915" s="41" t="s">
        <v>1221</v>
      </c>
      <c r="B915" s="42" t="s">
        <v>1222</v>
      </c>
      <c r="C915" s="41"/>
      <c r="D915" s="41"/>
      <c r="E915" s="41"/>
      <c r="F915" s="43">
        <f>F916</f>
        <v>130000</v>
      </c>
      <c r="G915" s="43">
        <f>G916</f>
        <v>130000</v>
      </c>
      <c r="H915" s="43">
        <f t="shared" si="299"/>
        <v>129998.85</v>
      </c>
      <c r="I915" s="43">
        <f t="shared" si="298"/>
        <v>99.999115384615394</v>
      </c>
      <c r="J915" s="68" t="s">
        <v>2302</v>
      </c>
      <c r="K915" s="38"/>
      <c r="L915" s="38"/>
    </row>
    <row r="916" spans="1:12" s="1" customFormat="1" ht="28.5" customHeight="1">
      <c r="A916" s="44"/>
      <c r="B916" s="45" t="s">
        <v>38</v>
      </c>
      <c r="C916" s="44">
        <v>801</v>
      </c>
      <c r="D916" s="44">
        <v>80195</v>
      </c>
      <c r="E916" s="44" t="s">
        <v>1001</v>
      </c>
      <c r="F916" s="46">
        <v>130000</v>
      </c>
      <c r="G916" s="46">
        <v>130000</v>
      </c>
      <c r="H916" s="46">
        <v>129998.85</v>
      </c>
      <c r="I916" s="46">
        <f t="shared" si="298"/>
        <v>99.999115384615394</v>
      </c>
      <c r="J916" s="69" t="s">
        <v>1889</v>
      </c>
      <c r="K916" s="38"/>
      <c r="L916" s="38"/>
    </row>
    <row r="917" spans="1:12" s="1" customFormat="1" ht="27.75" customHeight="1">
      <c r="A917" s="41" t="s">
        <v>1223</v>
      </c>
      <c r="B917" s="42" t="s">
        <v>1224</v>
      </c>
      <c r="C917" s="41"/>
      <c r="D917" s="41"/>
      <c r="E917" s="41"/>
      <c r="F917" s="43">
        <f>F918</f>
        <v>277200</v>
      </c>
      <c r="G917" s="43"/>
      <c r="H917" s="43"/>
      <c r="I917" s="43"/>
      <c r="J917" s="68" t="s">
        <v>1879</v>
      </c>
      <c r="K917" s="38"/>
      <c r="L917" s="38"/>
    </row>
    <row r="918" spans="1:12" s="1" customFormat="1" ht="28.5" customHeight="1">
      <c r="A918" s="44"/>
      <c r="B918" s="45" t="s">
        <v>38</v>
      </c>
      <c r="C918" s="44">
        <v>801</v>
      </c>
      <c r="D918" s="44">
        <v>80195</v>
      </c>
      <c r="E918" s="44" t="s">
        <v>1225</v>
      </c>
      <c r="F918" s="46">
        <v>277200</v>
      </c>
      <c r="G918" s="46"/>
      <c r="H918" s="46"/>
      <c r="I918" s="46"/>
      <c r="J918" s="69" t="s">
        <v>1879</v>
      </c>
      <c r="K918" s="38"/>
      <c r="L918" s="38"/>
    </row>
    <row r="919" spans="1:12" s="1" customFormat="1" ht="30" customHeight="1">
      <c r="A919" s="41" t="s">
        <v>1226</v>
      </c>
      <c r="B919" s="42" t="s">
        <v>1227</v>
      </c>
      <c r="C919" s="41">
        <v>801</v>
      </c>
      <c r="D919" s="41">
        <v>80101</v>
      </c>
      <c r="E919" s="41" t="s">
        <v>1228</v>
      </c>
      <c r="F919" s="43">
        <v>250000</v>
      </c>
      <c r="G919" s="43">
        <v>250000</v>
      </c>
      <c r="H919" s="43">
        <v>250000</v>
      </c>
      <c r="I919" s="43">
        <f t="shared" ref="I919" si="300">H919/G919*100</f>
        <v>100</v>
      </c>
      <c r="J919" s="52" t="s">
        <v>2303</v>
      </c>
      <c r="K919" s="38"/>
      <c r="L919" s="38"/>
    </row>
    <row r="920" spans="1:12" s="1" customFormat="1" ht="270" customHeight="1">
      <c r="A920" s="41" t="s">
        <v>1229</v>
      </c>
      <c r="B920" s="42" t="s">
        <v>1230</v>
      </c>
      <c r="C920" s="41">
        <v>854</v>
      </c>
      <c r="D920" s="41">
        <v>85407</v>
      </c>
      <c r="E920" s="41" t="s">
        <v>1231</v>
      </c>
      <c r="F920" s="43">
        <v>1400000</v>
      </c>
      <c r="G920" s="43">
        <v>1745000</v>
      </c>
      <c r="H920" s="43">
        <v>1301083.98</v>
      </c>
      <c r="I920" s="43">
        <f t="shared" ref="I920:I925" si="301">H920/G920*100</f>
        <v>74.560686532951294</v>
      </c>
      <c r="J920" s="52" t="s">
        <v>1890</v>
      </c>
      <c r="K920" s="38"/>
      <c r="L920" s="38"/>
    </row>
    <row r="921" spans="1:12" s="1" customFormat="1" ht="76.5">
      <c r="A921" s="35" t="s">
        <v>1232</v>
      </c>
      <c r="B921" s="29" t="s">
        <v>1233</v>
      </c>
      <c r="C921" s="35">
        <v>801</v>
      </c>
      <c r="D921" s="35">
        <v>80101</v>
      </c>
      <c r="E921" s="35" t="s">
        <v>983</v>
      </c>
      <c r="F921" s="40">
        <v>10646000</v>
      </c>
      <c r="G921" s="40">
        <v>10646000</v>
      </c>
      <c r="H921" s="40">
        <v>10645609.91</v>
      </c>
      <c r="I921" s="40">
        <f t="shared" si="301"/>
        <v>99.99633580687582</v>
      </c>
      <c r="J921" s="2" t="s">
        <v>1894</v>
      </c>
      <c r="K921" s="38"/>
      <c r="L921" s="38"/>
    </row>
    <row r="922" spans="1:12" s="1" customFormat="1" ht="42" customHeight="1">
      <c r="A922" s="35" t="s">
        <v>1234</v>
      </c>
      <c r="B922" s="29" t="s">
        <v>1235</v>
      </c>
      <c r="C922" s="35">
        <v>801</v>
      </c>
      <c r="D922" s="35">
        <v>80101</v>
      </c>
      <c r="E922" s="35" t="s">
        <v>983</v>
      </c>
      <c r="F922" s="40">
        <v>300000</v>
      </c>
      <c r="G922" s="40">
        <v>300000</v>
      </c>
      <c r="H922" s="40">
        <v>299903.15999999997</v>
      </c>
      <c r="I922" s="40">
        <f t="shared" si="301"/>
        <v>99.96772</v>
      </c>
      <c r="J922" s="2" t="s">
        <v>1891</v>
      </c>
      <c r="K922" s="38"/>
      <c r="L922" s="38"/>
    </row>
    <row r="923" spans="1:12" s="1" customFormat="1" ht="43.5" customHeight="1">
      <c r="A923" s="35" t="s">
        <v>1236</v>
      </c>
      <c r="B923" s="29" t="s">
        <v>1237</v>
      </c>
      <c r="C923" s="35">
        <v>801</v>
      </c>
      <c r="D923" s="35">
        <v>80101</v>
      </c>
      <c r="E923" s="35" t="s">
        <v>983</v>
      </c>
      <c r="F923" s="40">
        <v>250000</v>
      </c>
      <c r="G923" s="40">
        <v>250000</v>
      </c>
      <c r="H923" s="40">
        <v>250000</v>
      </c>
      <c r="I923" s="40">
        <f t="shared" si="301"/>
        <v>100</v>
      </c>
      <c r="J923" s="2" t="s">
        <v>1892</v>
      </c>
      <c r="K923" s="38"/>
      <c r="L923" s="38"/>
    </row>
    <row r="924" spans="1:12" s="1" customFormat="1" ht="29.25" customHeight="1">
      <c r="A924" s="35" t="s">
        <v>1238</v>
      </c>
      <c r="B924" s="29" t="s">
        <v>1239</v>
      </c>
      <c r="C924" s="35">
        <v>801</v>
      </c>
      <c r="D924" s="35">
        <v>80104</v>
      </c>
      <c r="E924" s="35" t="s">
        <v>1240</v>
      </c>
      <c r="F924" s="40">
        <v>200000</v>
      </c>
      <c r="G924" s="40"/>
      <c r="H924" s="40"/>
      <c r="I924" s="40"/>
      <c r="J924" s="2" t="s">
        <v>1874</v>
      </c>
      <c r="K924" s="38"/>
      <c r="L924" s="38"/>
    </row>
    <row r="925" spans="1:12" s="1" customFormat="1" ht="153" customHeight="1">
      <c r="A925" s="35" t="s">
        <v>1241</v>
      </c>
      <c r="B925" s="29" t="s">
        <v>1242</v>
      </c>
      <c r="C925" s="35">
        <v>801</v>
      </c>
      <c r="D925" s="35">
        <v>80104</v>
      </c>
      <c r="E925" s="35" t="s">
        <v>1243</v>
      </c>
      <c r="F925" s="40">
        <v>500000</v>
      </c>
      <c r="G925" s="40">
        <v>1572</v>
      </c>
      <c r="H925" s="40">
        <v>1571.2</v>
      </c>
      <c r="I925" s="40">
        <f t="shared" si="301"/>
        <v>99.949109414758269</v>
      </c>
      <c r="J925" s="2" t="s">
        <v>1893</v>
      </c>
      <c r="K925" s="38"/>
      <c r="L925" s="38"/>
    </row>
    <row r="926" spans="1:12" s="1" customFormat="1" ht="27.75" customHeight="1">
      <c r="A926" s="35" t="s">
        <v>1244</v>
      </c>
      <c r="B926" s="29" t="s">
        <v>1245</v>
      </c>
      <c r="C926" s="35">
        <v>801</v>
      </c>
      <c r="D926" s="35">
        <v>80101</v>
      </c>
      <c r="E926" s="35" t="s">
        <v>1246</v>
      </c>
      <c r="F926" s="40">
        <v>200000</v>
      </c>
      <c r="G926" s="40"/>
      <c r="H926" s="40"/>
      <c r="I926" s="40"/>
      <c r="J926" s="2" t="s">
        <v>1875</v>
      </c>
      <c r="K926" s="38"/>
      <c r="L926" s="38"/>
    </row>
    <row r="927" spans="1:12" s="1" customFormat="1" ht="27.75" customHeight="1">
      <c r="A927" s="35" t="s">
        <v>1247</v>
      </c>
      <c r="B927" s="29" t="s">
        <v>1248</v>
      </c>
      <c r="C927" s="35">
        <v>801</v>
      </c>
      <c r="D927" s="35">
        <v>80101</v>
      </c>
      <c r="E927" s="35" t="s">
        <v>1249</v>
      </c>
      <c r="F927" s="40">
        <v>60000</v>
      </c>
      <c r="G927" s="40"/>
      <c r="H927" s="40"/>
      <c r="I927" s="40"/>
      <c r="J927" s="2" t="s">
        <v>1874</v>
      </c>
      <c r="K927" s="38"/>
      <c r="L927" s="38"/>
    </row>
    <row r="928" spans="1:12" s="1" customFormat="1" ht="28.5" customHeight="1">
      <c r="A928" s="35" t="s">
        <v>1250</v>
      </c>
      <c r="B928" s="29" t="s">
        <v>1251</v>
      </c>
      <c r="C928" s="35">
        <v>801</v>
      </c>
      <c r="D928" s="35">
        <v>80101</v>
      </c>
      <c r="E928" s="35" t="s">
        <v>1001</v>
      </c>
      <c r="F928" s="40">
        <v>50000</v>
      </c>
      <c r="G928" s="40"/>
      <c r="H928" s="40"/>
      <c r="I928" s="40"/>
      <c r="J928" s="2" t="s">
        <v>1874</v>
      </c>
      <c r="K928" s="38"/>
      <c r="L928" s="38"/>
    </row>
    <row r="929" spans="1:12" s="1" customFormat="1" ht="40.5" customHeight="1">
      <c r="A929" s="35" t="s">
        <v>1252</v>
      </c>
      <c r="B929" s="29" t="s">
        <v>1253</v>
      </c>
      <c r="C929" s="35">
        <v>801</v>
      </c>
      <c r="D929" s="35">
        <v>80104</v>
      </c>
      <c r="E929" s="35" t="s">
        <v>1254</v>
      </c>
      <c r="F929" s="40">
        <v>180000</v>
      </c>
      <c r="G929" s="40">
        <v>119000</v>
      </c>
      <c r="H929" s="40">
        <v>119000</v>
      </c>
      <c r="I929" s="40">
        <f t="shared" ref="I929" si="302">H929/G929*100</f>
        <v>100</v>
      </c>
      <c r="J929" s="2" t="s">
        <v>2061</v>
      </c>
      <c r="K929" s="38"/>
      <c r="L929" s="38"/>
    </row>
    <row r="930" spans="1:12" s="1" customFormat="1" ht="28.5" customHeight="1">
      <c r="A930" s="35" t="s">
        <v>1255</v>
      </c>
      <c r="B930" s="29" t="s">
        <v>1256</v>
      </c>
      <c r="C930" s="35">
        <v>801</v>
      </c>
      <c r="D930" s="35">
        <v>80104</v>
      </c>
      <c r="E930" s="35" t="s">
        <v>1257</v>
      </c>
      <c r="F930" s="40">
        <v>200000</v>
      </c>
      <c r="G930" s="40"/>
      <c r="H930" s="40"/>
      <c r="I930" s="40"/>
      <c r="J930" s="2" t="s">
        <v>1874</v>
      </c>
      <c r="K930" s="38"/>
      <c r="L930" s="38"/>
    </row>
    <row r="931" spans="1:12" s="1" customFormat="1" ht="28.5" customHeight="1">
      <c r="A931" s="35" t="s">
        <v>1258</v>
      </c>
      <c r="B931" s="29" t="s">
        <v>1259</v>
      </c>
      <c r="C931" s="35">
        <v>801</v>
      </c>
      <c r="D931" s="35">
        <v>80104</v>
      </c>
      <c r="E931" s="35" t="s">
        <v>1260</v>
      </c>
      <c r="F931" s="40">
        <v>150000</v>
      </c>
      <c r="G931" s="40"/>
      <c r="H931" s="40"/>
      <c r="I931" s="40"/>
      <c r="J931" s="2" t="s">
        <v>1874</v>
      </c>
      <c r="K931" s="38"/>
      <c r="L931" s="38"/>
    </row>
    <row r="932" spans="1:12" s="1" customFormat="1" ht="42" customHeight="1">
      <c r="A932" s="35" t="s">
        <v>1261</v>
      </c>
      <c r="B932" s="29" t="s">
        <v>1262</v>
      </c>
      <c r="C932" s="35">
        <v>801</v>
      </c>
      <c r="D932" s="35">
        <v>80104</v>
      </c>
      <c r="E932" s="35" t="s">
        <v>983</v>
      </c>
      <c r="F932" s="40">
        <v>150000</v>
      </c>
      <c r="G932" s="40">
        <v>149243</v>
      </c>
      <c r="H932" s="40">
        <v>149242.75</v>
      </c>
      <c r="I932" s="40">
        <f t="shared" ref="I932:I937" si="303">H932/G932*100</f>
        <v>99.999832487955885</v>
      </c>
      <c r="J932" s="2" t="s">
        <v>2304</v>
      </c>
      <c r="K932" s="38"/>
      <c r="L932" s="38"/>
    </row>
    <row r="933" spans="1:12" s="1" customFormat="1" ht="42" customHeight="1">
      <c r="A933" s="35" t="s">
        <v>1263</v>
      </c>
      <c r="B933" s="29" t="s">
        <v>1264</v>
      </c>
      <c r="C933" s="35">
        <v>801</v>
      </c>
      <c r="D933" s="35">
        <v>80101</v>
      </c>
      <c r="E933" s="35" t="s">
        <v>1265</v>
      </c>
      <c r="F933" s="40">
        <v>200000</v>
      </c>
      <c r="G933" s="40">
        <v>200000</v>
      </c>
      <c r="H933" s="40">
        <v>200000</v>
      </c>
      <c r="I933" s="40">
        <f t="shared" si="303"/>
        <v>100</v>
      </c>
      <c r="J933" s="2" t="s">
        <v>2305</v>
      </c>
      <c r="K933" s="38"/>
      <c r="L933" s="38"/>
    </row>
    <row r="934" spans="1:12" s="1" customFormat="1" ht="28.5" customHeight="1">
      <c r="A934" s="35" t="s">
        <v>1266</v>
      </c>
      <c r="B934" s="29" t="s">
        <v>1267</v>
      </c>
      <c r="C934" s="35">
        <v>801</v>
      </c>
      <c r="D934" s="35">
        <v>80101</v>
      </c>
      <c r="E934" s="35" t="s">
        <v>983</v>
      </c>
      <c r="F934" s="40">
        <v>600000</v>
      </c>
      <c r="G934" s="40"/>
      <c r="H934" s="40"/>
      <c r="I934" s="40"/>
      <c r="J934" s="2" t="s">
        <v>1874</v>
      </c>
      <c r="K934" s="38"/>
      <c r="L934" s="38"/>
    </row>
    <row r="935" spans="1:12" s="1" customFormat="1" ht="89.25">
      <c r="A935" s="35" t="s">
        <v>1268</v>
      </c>
      <c r="B935" s="29" t="s">
        <v>1269</v>
      </c>
      <c r="C935" s="35">
        <v>801</v>
      </c>
      <c r="D935" s="35">
        <v>80104</v>
      </c>
      <c r="E935" s="35" t="s">
        <v>1270</v>
      </c>
      <c r="F935" s="40">
        <v>100000</v>
      </c>
      <c r="G935" s="40">
        <v>100000</v>
      </c>
      <c r="H935" s="40">
        <v>99945</v>
      </c>
      <c r="I935" s="40">
        <f t="shared" si="303"/>
        <v>99.944999999999993</v>
      </c>
      <c r="J935" s="2" t="s">
        <v>2306</v>
      </c>
      <c r="K935" s="38"/>
      <c r="L935" s="38"/>
    </row>
    <row r="936" spans="1:12" s="1" customFormat="1" ht="28.5" customHeight="1">
      <c r="A936" s="35" t="s">
        <v>1271</v>
      </c>
      <c r="B936" s="29" t="s">
        <v>1272</v>
      </c>
      <c r="C936" s="35">
        <v>801</v>
      </c>
      <c r="D936" s="35">
        <v>80104</v>
      </c>
      <c r="E936" s="35" t="s">
        <v>1273</v>
      </c>
      <c r="F936" s="40">
        <v>150000</v>
      </c>
      <c r="G936" s="40"/>
      <c r="H936" s="40"/>
      <c r="I936" s="40"/>
      <c r="J936" s="2" t="s">
        <v>1874</v>
      </c>
      <c r="K936" s="38"/>
      <c r="L936" s="38"/>
    </row>
    <row r="937" spans="1:12" s="1" customFormat="1" ht="66" customHeight="1">
      <c r="A937" s="35" t="s">
        <v>1274</v>
      </c>
      <c r="B937" s="29" t="s">
        <v>1275</v>
      </c>
      <c r="C937" s="35">
        <v>801</v>
      </c>
      <c r="D937" s="35">
        <v>80104</v>
      </c>
      <c r="E937" s="35" t="s">
        <v>1276</v>
      </c>
      <c r="F937" s="40">
        <v>600000</v>
      </c>
      <c r="G937" s="40">
        <v>600000</v>
      </c>
      <c r="H937" s="40">
        <v>597900</v>
      </c>
      <c r="I937" s="40">
        <f t="shared" si="303"/>
        <v>99.65</v>
      </c>
      <c r="J937" s="2" t="s">
        <v>1895</v>
      </c>
      <c r="K937" s="38"/>
      <c r="L937" s="38"/>
    </row>
    <row r="938" spans="1:12" s="1" customFormat="1" ht="42" customHeight="1">
      <c r="A938" s="35" t="s">
        <v>1277</v>
      </c>
      <c r="B938" s="29" t="s">
        <v>1278</v>
      </c>
      <c r="C938" s="35">
        <v>801</v>
      </c>
      <c r="D938" s="35">
        <v>80101</v>
      </c>
      <c r="E938" s="35" t="s">
        <v>1279</v>
      </c>
      <c r="F938" s="40">
        <v>220000</v>
      </c>
      <c r="G938" s="40">
        <v>220000</v>
      </c>
      <c r="H938" s="40">
        <v>220000</v>
      </c>
      <c r="I938" s="40">
        <f t="shared" ref="I938:I947" si="304">H938/G938*100</f>
        <v>100</v>
      </c>
      <c r="J938" s="2" t="s">
        <v>1896</v>
      </c>
      <c r="K938" s="38"/>
      <c r="L938" s="38"/>
    </row>
    <row r="939" spans="1:12" s="1" customFormat="1" ht="27.75" customHeight="1">
      <c r="A939" s="35" t="s">
        <v>1280</v>
      </c>
      <c r="B939" s="29" t="s">
        <v>1281</v>
      </c>
      <c r="C939" s="35">
        <v>801</v>
      </c>
      <c r="D939" s="35">
        <v>80101</v>
      </c>
      <c r="E939" s="35" t="s">
        <v>1282</v>
      </c>
      <c r="F939" s="40">
        <v>50000</v>
      </c>
      <c r="G939" s="40"/>
      <c r="H939" s="40"/>
      <c r="I939" s="40"/>
      <c r="J939" s="2" t="s">
        <v>1874</v>
      </c>
      <c r="K939" s="38"/>
      <c r="L939" s="38"/>
    </row>
    <row r="940" spans="1:12" s="1" customFormat="1" ht="41.25" customHeight="1">
      <c r="A940" s="35" t="s">
        <v>1283</v>
      </c>
      <c r="B940" s="29" t="s">
        <v>1284</v>
      </c>
      <c r="C940" s="35">
        <v>801</v>
      </c>
      <c r="D940" s="35">
        <v>80101</v>
      </c>
      <c r="E940" s="35" t="s">
        <v>1285</v>
      </c>
      <c r="F940" s="40">
        <v>50000</v>
      </c>
      <c r="G940" s="40"/>
      <c r="H940" s="40"/>
      <c r="I940" s="40"/>
      <c r="J940" s="2" t="s">
        <v>1874</v>
      </c>
      <c r="K940" s="38"/>
      <c r="L940" s="38"/>
    </row>
    <row r="941" spans="1:12" s="1" customFormat="1" ht="28.5" customHeight="1">
      <c r="A941" s="35" t="s">
        <v>1286</v>
      </c>
      <c r="B941" s="29" t="s">
        <v>1287</v>
      </c>
      <c r="C941" s="35">
        <v>801</v>
      </c>
      <c r="D941" s="35">
        <v>80104</v>
      </c>
      <c r="E941" s="35" t="s">
        <v>1288</v>
      </c>
      <c r="F941" s="40">
        <v>120000</v>
      </c>
      <c r="G941" s="40"/>
      <c r="H941" s="40"/>
      <c r="I941" s="40"/>
      <c r="J941" s="2" t="s">
        <v>1874</v>
      </c>
      <c r="K941" s="38"/>
      <c r="L941" s="38"/>
    </row>
    <row r="942" spans="1:12" s="1" customFormat="1" ht="34.5" customHeight="1">
      <c r="A942" s="35" t="s">
        <v>1289</v>
      </c>
      <c r="B942" s="29" t="s">
        <v>1290</v>
      </c>
      <c r="C942" s="35">
        <v>801</v>
      </c>
      <c r="D942" s="35">
        <v>80104</v>
      </c>
      <c r="E942" s="35" t="s">
        <v>983</v>
      </c>
      <c r="F942" s="40">
        <v>500000</v>
      </c>
      <c r="G942" s="40">
        <v>876000</v>
      </c>
      <c r="H942" s="40">
        <v>875954.52</v>
      </c>
      <c r="I942" s="40">
        <f t="shared" si="304"/>
        <v>99.994808219178083</v>
      </c>
      <c r="J942" s="2" t="s">
        <v>2307</v>
      </c>
      <c r="K942" s="38"/>
      <c r="L942" s="38"/>
    </row>
    <row r="943" spans="1:12" s="1" customFormat="1" ht="27.75" customHeight="1">
      <c r="A943" s="35" t="s">
        <v>1291</v>
      </c>
      <c r="B943" s="29" t="s">
        <v>1292</v>
      </c>
      <c r="C943" s="35">
        <v>801</v>
      </c>
      <c r="D943" s="35">
        <v>80101</v>
      </c>
      <c r="E943" s="35" t="s">
        <v>1293</v>
      </c>
      <c r="F943" s="40">
        <v>50000</v>
      </c>
      <c r="G943" s="40"/>
      <c r="H943" s="40"/>
      <c r="I943" s="40"/>
      <c r="J943" s="2" t="s">
        <v>1874</v>
      </c>
      <c r="K943" s="38"/>
      <c r="L943" s="38"/>
    </row>
    <row r="944" spans="1:12" s="1" customFormat="1" ht="42" customHeight="1">
      <c r="A944" s="35" t="s">
        <v>1294</v>
      </c>
      <c r="B944" s="29" t="s">
        <v>1295</v>
      </c>
      <c r="C944" s="35">
        <v>801</v>
      </c>
      <c r="D944" s="35">
        <v>80104</v>
      </c>
      <c r="E944" s="35" t="s">
        <v>983</v>
      </c>
      <c r="F944" s="40">
        <v>230000</v>
      </c>
      <c r="G944" s="40">
        <v>224005</v>
      </c>
      <c r="H944" s="40">
        <v>224004.22</v>
      </c>
      <c r="I944" s="40">
        <f t="shared" si="304"/>
        <v>99.999651793486748</v>
      </c>
      <c r="J944" s="2" t="s">
        <v>2308</v>
      </c>
      <c r="K944" s="38"/>
      <c r="L944" s="38"/>
    </row>
    <row r="945" spans="1:12" s="1" customFormat="1" ht="28.5" customHeight="1">
      <c r="A945" s="35" t="s">
        <v>1296</v>
      </c>
      <c r="B945" s="29" t="s">
        <v>1297</v>
      </c>
      <c r="C945" s="35">
        <v>801</v>
      </c>
      <c r="D945" s="35">
        <v>80101</v>
      </c>
      <c r="E945" s="35" t="s">
        <v>1298</v>
      </c>
      <c r="F945" s="40">
        <v>200000</v>
      </c>
      <c r="G945" s="40"/>
      <c r="H945" s="40"/>
      <c r="I945" s="40"/>
      <c r="J945" s="2" t="s">
        <v>1874</v>
      </c>
      <c r="K945" s="38"/>
      <c r="L945" s="38"/>
    </row>
    <row r="946" spans="1:12" s="1" customFormat="1" ht="28.5" customHeight="1">
      <c r="A946" s="35" t="s">
        <v>1299</v>
      </c>
      <c r="B946" s="29" t="s">
        <v>1300</v>
      </c>
      <c r="C946" s="35">
        <v>801</v>
      </c>
      <c r="D946" s="35">
        <v>80120</v>
      </c>
      <c r="E946" s="35" t="s">
        <v>187</v>
      </c>
      <c r="F946" s="40">
        <v>150000</v>
      </c>
      <c r="G946" s="40"/>
      <c r="H946" s="40"/>
      <c r="I946" s="40"/>
      <c r="J946" s="2" t="s">
        <v>1874</v>
      </c>
      <c r="K946" s="38"/>
      <c r="L946" s="38"/>
    </row>
    <row r="947" spans="1:12" s="1" customFormat="1" ht="53.25" customHeight="1">
      <c r="A947" s="35" t="s">
        <v>1301</v>
      </c>
      <c r="B947" s="29" t="s">
        <v>1302</v>
      </c>
      <c r="C947" s="35">
        <v>801</v>
      </c>
      <c r="D947" s="35">
        <v>80101</v>
      </c>
      <c r="E947" s="35" t="s">
        <v>1303</v>
      </c>
      <c r="F947" s="40">
        <v>130000</v>
      </c>
      <c r="G947" s="40">
        <v>117146</v>
      </c>
      <c r="H947" s="40">
        <v>117145.2</v>
      </c>
      <c r="I947" s="40">
        <f t="shared" si="304"/>
        <v>99.999317091492671</v>
      </c>
      <c r="J947" s="2" t="s">
        <v>1897</v>
      </c>
      <c r="K947" s="38"/>
      <c r="L947" s="38"/>
    </row>
    <row r="948" spans="1:12" s="1" customFormat="1" ht="43.5" customHeight="1">
      <c r="A948" s="35" t="s">
        <v>1304</v>
      </c>
      <c r="B948" s="29" t="s">
        <v>1305</v>
      </c>
      <c r="C948" s="35">
        <v>801</v>
      </c>
      <c r="D948" s="35">
        <v>80101</v>
      </c>
      <c r="E948" s="35" t="s">
        <v>1306</v>
      </c>
      <c r="F948" s="40">
        <v>250000</v>
      </c>
      <c r="G948" s="40">
        <v>250000</v>
      </c>
      <c r="H948" s="40">
        <v>250000</v>
      </c>
      <c r="I948" s="40">
        <f t="shared" ref="I948:I949" si="305">H948/G948*100</f>
        <v>100</v>
      </c>
      <c r="J948" s="2" t="s">
        <v>2309</v>
      </c>
      <c r="K948" s="38"/>
      <c r="L948" s="38"/>
    </row>
    <row r="949" spans="1:12" s="1" customFormat="1" ht="43.5" customHeight="1">
      <c r="A949" s="35" t="s">
        <v>1307</v>
      </c>
      <c r="B949" s="29" t="s">
        <v>1308</v>
      </c>
      <c r="C949" s="35">
        <v>801</v>
      </c>
      <c r="D949" s="35">
        <v>80101</v>
      </c>
      <c r="E949" s="35" t="s">
        <v>1309</v>
      </c>
      <c r="F949" s="40">
        <v>150000</v>
      </c>
      <c r="G949" s="40">
        <v>150000</v>
      </c>
      <c r="H949" s="40">
        <v>149800.01</v>
      </c>
      <c r="I949" s="40">
        <f t="shared" si="305"/>
        <v>99.866673333333338</v>
      </c>
      <c r="J949" s="2" t="s">
        <v>1898</v>
      </c>
      <c r="K949" s="38"/>
      <c r="L949" s="38"/>
    </row>
    <row r="950" spans="1:12" s="1" customFormat="1" ht="27.75" customHeight="1">
      <c r="A950" s="35" t="s">
        <v>1310</v>
      </c>
      <c r="B950" s="29" t="s">
        <v>1311</v>
      </c>
      <c r="C950" s="35">
        <v>801</v>
      </c>
      <c r="D950" s="35">
        <v>80104</v>
      </c>
      <c r="E950" s="35" t="s">
        <v>1312</v>
      </c>
      <c r="F950" s="40">
        <v>120000</v>
      </c>
      <c r="G950" s="40"/>
      <c r="H950" s="40"/>
      <c r="I950" s="40"/>
      <c r="J950" s="2" t="s">
        <v>1874</v>
      </c>
      <c r="K950" s="38"/>
      <c r="L950" s="38"/>
    </row>
    <row r="951" spans="1:12" s="1" customFormat="1" ht="28.5" customHeight="1">
      <c r="A951" s="35" t="s">
        <v>1313</v>
      </c>
      <c r="B951" s="29" t="s">
        <v>1314</v>
      </c>
      <c r="C951" s="35">
        <v>801</v>
      </c>
      <c r="D951" s="35">
        <v>80104</v>
      </c>
      <c r="E951" s="35" t="s">
        <v>1315</v>
      </c>
      <c r="F951" s="40">
        <v>150000</v>
      </c>
      <c r="G951" s="40"/>
      <c r="H951" s="40"/>
      <c r="I951" s="40"/>
      <c r="J951" s="2" t="s">
        <v>1874</v>
      </c>
      <c r="K951" s="38"/>
      <c r="L951" s="38"/>
    </row>
    <row r="952" spans="1:12" s="1" customFormat="1" ht="28.5" customHeight="1">
      <c r="A952" s="35" t="s">
        <v>1316</v>
      </c>
      <c r="B952" s="29" t="s">
        <v>1317</v>
      </c>
      <c r="C952" s="35">
        <v>801</v>
      </c>
      <c r="D952" s="35">
        <v>80104</v>
      </c>
      <c r="E952" s="35" t="s">
        <v>1318</v>
      </c>
      <c r="F952" s="40">
        <v>150000</v>
      </c>
      <c r="G952" s="40"/>
      <c r="H952" s="40"/>
      <c r="I952" s="40"/>
      <c r="J952" s="2" t="s">
        <v>1874</v>
      </c>
      <c r="K952" s="38"/>
      <c r="L952" s="38"/>
    </row>
    <row r="953" spans="1:12" s="1" customFormat="1" ht="28.5" customHeight="1">
      <c r="A953" s="35" t="s">
        <v>1319</v>
      </c>
      <c r="B953" s="29" t="s">
        <v>1320</v>
      </c>
      <c r="C953" s="35">
        <v>801</v>
      </c>
      <c r="D953" s="35">
        <v>80104</v>
      </c>
      <c r="E953" s="35" t="s">
        <v>1321</v>
      </c>
      <c r="F953" s="40">
        <v>100000</v>
      </c>
      <c r="G953" s="40"/>
      <c r="H953" s="40"/>
      <c r="I953" s="40"/>
      <c r="J953" s="2" t="s">
        <v>1874</v>
      </c>
      <c r="K953" s="38"/>
      <c r="L953" s="38"/>
    </row>
    <row r="954" spans="1:12" s="1" customFormat="1" ht="28.5" customHeight="1">
      <c r="A954" s="35" t="s">
        <v>1322</v>
      </c>
      <c r="B954" s="29" t="s">
        <v>1323</v>
      </c>
      <c r="C954" s="35">
        <v>801</v>
      </c>
      <c r="D954" s="35">
        <v>80104</v>
      </c>
      <c r="E954" s="35" t="s">
        <v>1324</v>
      </c>
      <c r="F954" s="40">
        <v>100000</v>
      </c>
      <c r="G954" s="40"/>
      <c r="H954" s="40"/>
      <c r="I954" s="40"/>
      <c r="J954" s="2" t="s">
        <v>1874</v>
      </c>
      <c r="K954" s="38"/>
      <c r="L954" s="38"/>
    </row>
    <row r="955" spans="1:12" s="1" customFormat="1" ht="54.75" customHeight="1">
      <c r="A955" s="35" t="s">
        <v>1325</v>
      </c>
      <c r="B955" s="29" t="s">
        <v>1326</v>
      </c>
      <c r="C955" s="35">
        <v>801</v>
      </c>
      <c r="D955" s="35">
        <v>80101</v>
      </c>
      <c r="E955" s="35" t="s">
        <v>1327</v>
      </c>
      <c r="F955" s="40">
        <v>100000</v>
      </c>
      <c r="G955" s="40">
        <v>100000</v>
      </c>
      <c r="H955" s="40">
        <v>100000</v>
      </c>
      <c r="I955" s="40">
        <f t="shared" ref="I955" si="306">H955/G955*100</f>
        <v>100</v>
      </c>
      <c r="J955" s="2" t="s">
        <v>2310</v>
      </c>
      <c r="K955" s="38"/>
      <c r="L955" s="38"/>
    </row>
    <row r="956" spans="1:12" s="1" customFormat="1" ht="27.75" customHeight="1">
      <c r="A956" s="35" t="s">
        <v>1328</v>
      </c>
      <c r="B956" s="29" t="s">
        <v>1329</v>
      </c>
      <c r="C956" s="35">
        <v>801</v>
      </c>
      <c r="D956" s="35">
        <v>80104</v>
      </c>
      <c r="E956" s="35" t="s">
        <v>1330</v>
      </c>
      <c r="F956" s="40">
        <v>100000</v>
      </c>
      <c r="G956" s="40"/>
      <c r="H956" s="40"/>
      <c r="I956" s="40"/>
      <c r="J956" s="2" t="s">
        <v>1874</v>
      </c>
      <c r="K956" s="38"/>
      <c r="L956" s="38"/>
    </row>
    <row r="957" spans="1:12" s="1" customFormat="1" ht="27.75" customHeight="1">
      <c r="A957" s="35" t="s">
        <v>1331</v>
      </c>
      <c r="B957" s="29" t="s">
        <v>1332</v>
      </c>
      <c r="C957" s="35">
        <v>801</v>
      </c>
      <c r="D957" s="35">
        <v>80120</v>
      </c>
      <c r="E957" s="35" t="s">
        <v>1097</v>
      </c>
      <c r="F957" s="40">
        <v>100000</v>
      </c>
      <c r="G957" s="40"/>
      <c r="H957" s="40"/>
      <c r="I957" s="40"/>
      <c r="J957" s="2" t="s">
        <v>1899</v>
      </c>
      <c r="K957" s="38"/>
      <c r="L957" s="38"/>
    </row>
    <row r="958" spans="1:12" s="1" customFormat="1" ht="27.75" customHeight="1">
      <c r="A958" s="41" t="s">
        <v>1333</v>
      </c>
      <c r="B958" s="42" t="s">
        <v>1334</v>
      </c>
      <c r="C958" s="41"/>
      <c r="D958" s="41"/>
      <c r="E958" s="41"/>
      <c r="F958" s="43"/>
      <c r="G958" s="43">
        <f>G959</f>
        <v>55900</v>
      </c>
      <c r="H958" s="43">
        <v>55900</v>
      </c>
      <c r="I958" s="43">
        <f t="shared" ref="I958:I963" si="307">H958/G958*100</f>
        <v>100</v>
      </c>
      <c r="J958" s="68" t="s">
        <v>2311</v>
      </c>
      <c r="K958" s="38"/>
      <c r="L958" s="38"/>
    </row>
    <row r="959" spans="1:12" s="1" customFormat="1" ht="28.5" customHeight="1">
      <c r="A959" s="44"/>
      <c r="B959" s="45" t="s">
        <v>19</v>
      </c>
      <c r="C959" s="44">
        <v>801</v>
      </c>
      <c r="D959" s="44">
        <v>80101</v>
      </c>
      <c r="E959" s="44" t="s">
        <v>986</v>
      </c>
      <c r="F959" s="46"/>
      <c r="G959" s="46">
        <v>55900</v>
      </c>
      <c r="H959" s="46">
        <v>55900</v>
      </c>
      <c r="I959" s="46">
        <f t="shared" si="307"/>
        <v>100</v>
      </c>
      <c r="J959" s="69" t="s">
        <v>1900</v>
      </c>
      <c r="K959" s="38"/>
      <c r="L959" s="38"/>
    </row>
    <row r="960" spans="1:12" s="1" customFormat="1" ht="28.5" customHeight="1">
      <c r="A960" s="35" t="s">
        <v>1335</v>
      </c>
      <c r="B960" s="29" t="s">
        <v>1336</v>
      </c>
      <c r="C960" s="35">
        <v>801</v>
      </c>
      <c r="D960" s="35">
        <v>80132</v>
      </c>
      <c r="E960" s="35" t="s">
        <v>1337</v>
      </c>
      <c r="F960" s="40">
        <v>50000</v>
      </c>
      <c r="G960" s="40"/>
      <c r="H960" s="40"/>
      <c r="I960" s="40"/>
      <c r="J960" s="2" t="s">
        <v>1880</v>
      </c>
      <c r="K960" s="38"/>
      <c r="L960" s="38"/>
    </row>
    <row r="961" spans="1:12" s="1" customFormat="1" ht="28.5" customHeight="1">
      <c r="A961" s="35" t="s">
        <v>1338</v>
      </c>
      <c r="B961" s="29" t="s">
        <v>1339</v>
      </c>
      <c r="C961" s="35">
        <v>801</v>
      </c>
      <c r="D961" s="35">
        <v>80104</v>
      </c>
      <c r="E961" s="35" t="s">
        <v>1340</v>
      </c>
      <c r="F961" s="40">
        <v>40000</v>
      </c>
      <c r="G961" s="40"/>
      <c r="H961" s="40"/>
      <c r="I961" s="40"/>
      <c r="J961" s="2" t="s">
        <v>1899</v>
      </c>
      <c r="K961" s="38"/>
      <c r="L961" s="38"/>
    </row>
    <row r="962" spans="1:12" s="1" customFormat="1" ht="27.75" customHeight="1">
      <c r="A962" s="35" t="s">
        <v>1341</v>
      </c>
      <c r="B962" s="29" t="s">
        <v>1342</v>
      </c>
      <c r="C962" s="35">
        <v>801</v>
      </c>
      <c r="D962" s="35">
        <v>80115</v>
      </c>
      <c r="E962" s="35" t="s">
        <v>1343</v>
      </c>
      <c r="F962" s="40">
        <v>70000</v>
      </c>
      <c r="G962" s="40">
        <v>70000</v>
      </c>
      <c r="H962" s="40">
        <v>70000</v>
      </c>
      <c r="I962" s="40">
        <f t="shared" si="307"/>
        <v>100</v>
      </c>
      <c r="J962" s="2" t="s">
        <v>1901</v>
      </c>
      <c r="K962" s="38"/>
      <c r="L962" s="38"/>
    </row>
    <row r="963" spans="1:12" s="1" customFormat="1" ht="27.75" customHeight="1">
      <c r="A963" s="35" t="s">
        <v>1344</v>
      </c>
      <c r="B963" s="29" t="s">
        <v>1345</v>
      </c>
      <c r="C963" s="35">
        <v>801</v>
      </c>
      <c r="D963" s="35">
        <v>80101</v>
      </c>
      <c r="E963" s="35" t="s">
        <v>1279</v>
      </c>
      <c r="F963" s="40">
        <v>50000</v>
      </c>
      <c r="G963" s="40">
        <v>50000</v>
      </c>
      <c r="H963" s="40">
        <v>50000</v>
      </c>
      <c r="I963" s="40">
        <f t="shared" si="307"/>
        <v>100</v>
      </c>
      <c r="J963" s="2" t="s">
        <v>1901</v>
      </c>
      <c r="K963" s="38"/>
      <c r="L963" s="38"/>
    </row>
    <row r="964" spans="1:12" s="1" customFormat="1" ht="41.25" customHeight="1">
      <c r="A964" s="35" t="s">
        <v>1346</v>
      </c>
      <c r="B964" s="29" t="s">
        <v>1347</v>
      </c>
      <c r="C964" s="35">
        <v>854</v>
      </c>
      <c r="D964" s="35">
        <v>85407</v>
      </c>
      <c r="E964" s="35" t="s">
        <v>1348</v>
      </c>
      <c r="F964" s="40"/>
      <c r="G964" s="40">
        <v>129300</v>
      </c>
      <c r="H964" s="40">
        <v>129284.88</v>
      </c>
      <c r="I964" s="40">
        <f t="shared" ref="I964:I971" si="308">H964/G964*100</f>
        <v>99.988306264501162</v>
      </c>
      <c r="J964" s="2" t="s">
        <v>2056</v>
      </c>
      <c r="K964" s="38"/>
      <c r="L964" s="38"/>
    </row>
    <row r="965" spans="1:12" s="1" customFormat="1" ht="27.75" customHeight="1">
      <c r="A965" s="35" t="s">
        <v>1349</v>
      </c>
      <c r="B965" s="29" t="s">
        <v>1350</v>
      </c>
      <c r="C965" s="35">
        <v>801</v>
      </c>
      <c r="D965" s="35">
        <v>80104</v>
      </c>
      <c r="E965" s="35" t="s">
        <v>1080</v>
      </c>
      <c r="F965" s="40"/>
      <c r="G965" s="40">
        <v>50000</v>
      </c>
      <c r="H965" s="40">
        <v>50000</v>
      </c>
      <c r="I965" s="40">
        <f t="shared" si="308"/>
        <v>100</v>
      </c>
      <c r="J965" s="2" t="s">
        <v>1902</v>
      </c>
      <c r="K965" s="38"/>
      <c r="L965" s="38"/>
    </row>
    <row r="966" spans="1:12" s="1" customFormat="1" ht="27.75" customHeight="1">
      <c r="A966" s="41" t="s">
        <v>1351</v>
      </c>
      <c r="B966" s="42" t="s">
        <v>1224</v>
      </c>
      <c r="C966" s="41"/>
      <c r="D966" s="41"/>
      <c r="E966" s="41"/>
      <c r="F966" s="43"/>
      <c r="G966" s="43">
        <f>G967</f>
        <v>29500</v>
      </c>
      <c r="H966" s="43">
        <f>H967</f>
        <v>29500</v>
      </c>
      <c r="I966" s="43">
        <f t="shared" si="308"/>
        <v>100</v>
      </c>
      <c r="J966" s="68" t="s">
        <v>2062</v>
      </c>
      <c r="K966" s="38"/>
      <c r="L966" s="38"/>
    </row>
    <row r="967" spans="1:12" s="1" customFormat="1" ht="28.5" customHeight="1">
      <c r="A967" s="44"/>
      <c r="B967" s="45" t="s">
        <v>38</v>
      </c>
      <c r="C967" s="44">
        <v>801</v>
      </c>
      <c r="D967" s="44">
        <v>80101</v>
      </c>
      <c r="E967" s="44" t="s">
        <v>1225</v>
      </c>
      <c r="F967" s="46"/>
      <c r="G967" s="46">
        <v>29500</v>
      </c>
      <c r="H967" s="46">
        <v>29500</v>
      </c>
      <c r="I967" s="46">
        <f t="shared" si="308"/>
        <v>100</v>
      </c>
      <c r="J967" s="69" t="s">
        <v>1903</v>
      </c>
      <c r="K967" s="38"/>
      <c r="L967" s="38"/>
    </row>
    <row r="968" spans="1:12" s="1" customFormat="1" ht="41.25" customHeight="1">
      <c r="A968" s="35" t="s">
        <v>1352</v>
      </c>
      <c r="B968" s="29" t="s">
        <v>1353</v>
      </c>
      <c r="C968" s="35">
        <v>801</v>
      </c>
      <c r="D968" s="35">
        <v>80120</v>
      </c>
      <c r="E968" s="35" t="s">
        <v>1354</v>
      </c>
      <c r="F968" s="40"/>
      <c r="G968" s="40">
        <v>158000</v>
      </c>
      <c r="H968" s="40">
        <v>157985.75</v>
      </c>
      <c r="I968" s="40">
        <f t="shared" si="308"/>
        <v>99.990981012658224</v>
      </c>
      <c r="J968" s="2" t="s">
        <v>1904</v>
      </c>
      <c r="K968" s="38"/>
      <c r="L968" s="38"/>
    </row>
    <row r="969" spans="1:12" s="1" customFormat="1" ht="28.5" customHeight="1">
      <c r="A969" s="35" t="s">
        <v>1355</v>
      </c>
      <c r="B969" s="29" t="s">
        <v>1356</v>
      </c>
      <c r="C969" s="35">
        <v>801</v>
      </c>
      <c r="D969" s="35">
        <v>80104</v>
      </c>
      <c r="E969" s="35" t="s">
        <v>1357</v>
      </c>
      <c r="F969" s="40"/>
      <c r="G969" s="40">
        <v>11000</v>
      </c>
      <c r="H969" s="40">
        <v>11000</v>
      </c>
      <c r="I969" s="40">
        <f t="shared" si="308"/>
        <v>100</v>
      </c>
      <c r="J969" s="2" t="s">
        <v>1905</v>
      </c>
      <c r="K969" s="38"/>
      <c r="L969" s="38"/>
    </row>
    <row r="970" spans="1:12" s="1" customFormat="1" ht="27.75" customHeight="1">
      <c r="A970" s="35" t="s">
        <v>1358</v>
      </c>
      <c r="B970" s="29" t="s">
        <v>1359</v>
      </c>
      <c r="C970" s="35">
        <v>801</v>
      </c>
      <c r="D970" s="35">
        <v>80104</v>
      </c>
      <c r="E970" s="35" t="s">
        <v>1360</v>
      </c>
      <c r="F970" s="40"/>
      <c r="G970" s="40">
        <v>12500</v>
      </c>
      <c r="H970" s="40">
        <v>12496.8</v>
      </c>
      <c r="I970" s="40">
        <f t="shared" si="308"/>
        <v>99.974400000000003</v>
      </c>
      <c r="J970" s="2" t="s">
        <v>1906</v>
      </c>
      <c r="K970" s="38"/>
      <c r="L970" s="38"/>
    </row>
    <row r="971" spans="1:12" s="1" customFormat="1" ht="27.75" customHeight="1">
      <c r="A971" s="35" t="s">
        <v>1361</v>
      </c>
      <c r="B971" s="29" t="s">
        <v>1362</v>
      </c>
      <c r="C971" s="35">
        <v>801</v>
      </c>
      <c r="D971" s="35">
        <v>80104</v>
      </c>
      <c r="E971" s="35" t="s">
        <v>1363</v>
      </c>
      <c r="F971" s="40"/>
      <c r="G971" s="40">
        <v>13600</v>
      </c>
      <c r="H971" s="40">
        <v>13600</v>
      </c>
      <c r="I971" s="40">
        <f t="shared" si="308"/>
        <v>100</v>
      </c>
      <c r="J971" s="2" t="s">
        <v>1907</v>
      </c>
      <c r="K971" s="38"/>
      <c r="L971" s="38"/>
    </row>
    <row r="972" spans="1:12" s="1" customFormat="1" ht="27.75" customHeight="1">
      <c r="A972" s="41" t="s">
        <v>1364</v>
      </c>
      <c r="B972" s="42" t="s">
        <v>1365</v>
      </c>
      <c r="C972" s="41"/>
      <c r="D972" s="41"/>
      <c r="E972" s="41"/>
      <c r="F972" s="43"/>
      <c r="G972" s="43">
        <f>G973</f>
        <v>12000</v>
      </c>
      <c r="H972" s="43">
        <f>H973</f>
        <v>12000</v>
      </c>
      <c r="I972" s="43">
        <f t="shared" ref="I972:I980" si="309">H972/G972*100</f>
        <v>100</v>
      </c>
      <c r="J972" s="95" t="s">
        <v>1908</v>
      </c>
      <c r="K972" s="38"/>
      <c r="L972" s="38"/>
    </row>
    <row r="973" spans="1:12" s="1" customFormat="1" ht="28.5" customHeight="1">
      <c r="A973" s="44"/>
      <c r="B973" s="45" t="s">
        <v>19</v>
      </c>
      <c r="C973" s="44">
        <v>801</v>
      </c>
      <c r="D973" s="44">
        <v>80104</v>
      </c>
      <c r="E973" s="44" t="s">
        <v>1321</v>
      </c>
      <c r="F973" s="46"/>
      <c r="G973" s="46">
        <v>12000</v>
      </c>
      <c r="H973" s="46">
        <v>12000</v>
      </c>
      <c r="I973" s="46">
        <f t="shared" si="309"/>
        <v>100</v>
      </c>
      <c r="J973" s="91" t="s">
        <v>1908</v>
      </c>
      <c r="K973" s="38"/>
      <c r="L973" s="38"/>
    </row>
    <row r="974" spans="1:12" s="1" customFormat="1" ht="27.75" customHeight="1">
      <c r="A974" s="35" t="s">
        <v>1366</v>
      </c>
      <c r="B974" s="29" t="s">
        <v>1367</v>
      </c>
      <c r="C974" s="35">
        <v>801</v>
      </c>
      <c r="D974" s="35">
        <v>80101</v>
      </c>
      <c r="E974" s="35" t="s">
        <v>1368</v>
      </c>
      <c r="F974" s="40"/>
      <c r="G974" s="40">
        <v>30000</v>
      </c>
      <c r="H974" s="40">
        <v>29897</v>
      </c>
      <c r="I974" s="40">
        <f t="shared" si="309"/>
        <v>99.656666666666666</v>
      </c>
      <c r="J974" s="2" t="s">
        <v>1909</v>
      </c>
      <c r="K974" s="38"/>
      <c r="L974" s="38"/>
    </row>
    <row r="975" spans="1:12" s="1" customFormat="1" ht="28.5" customHeight="1">
      <c r="A975" s="35" t="s">
        <v>1369</v>
      </c>
      <c r="B975" s="29" t="s">
        <v>1370</v>
      </c>
      <c r="C975" s="35">
        <v>801</v>
      </c>
      <c r="D975" s="35">
        <v>80101</v>
      </c>
      <c r="E975" s="35" t="s">
        <v>1228</v>
      </c>
      <c r="F975" s="40"/>
      <c r="G975" s="40">
        <v>21200</v>
      </c>
      <c r="H975" s="40">
        <v>21200</v>
      </c>
      <c r="I975" s="40">
        <f t="shared" si="309"/>
        <v>100</v>
      </c>
      <c r="J975" s="2" t="s">
        <v>1910</v>
      </c>
      <c r="K975" s="38"/>
      <c r="L975" s="38"/>
    </row>
    <row r="976" spans="1:12" s="1" customFormat="1" ht="28.5" customHeight="1">
      <c r="A976" s="35" t="s">
        <v>1371</v>
      </c>
      <c r="B976" s="29" t="s">
        <v>1372</v>
      </c>
      <c r="C976" s="35">
        <v>801</v>
      </c>
      <c r="D976" s="35">
        <v>80104</v>
      </c>
      <c r="E976" s="35" t="s">
        <v>1373</v>
      </c>
      <c r="F976" s="40">
        <v>130000</v>
      </c>
      <c r="G976" s="40"/>
      <c r="H976" s="40"/>
      <c r="I976" s="40"/>
      <c r="J976" s="2" t="s">
        <v>1874</v>
      </c>
      <c r="K976" s="38"/>
      <c r="L976" s="38"/>
    </row>
    <row r="977" spans="1:12" s="1" customFormat="1" ht="53.25" customHeight="1">
      <c r="A977" s="35" t="s">
        <v>1374</v>
      </c>
      <c r="B977" s="29" t="s">
        <v>1375</v>
      </c>
      <c r="C977" s="35">
        <v>801</v>
      </c>
      <c r="D977" s="35">
        <v>80101</v>
      </c>
      <c r="E977" s="35" t="s">
        <v>983</v>
      </c>
      <c r="F977" s="40">
        <v>120000</v>
      </c>
      <c r="G977" s="40">
        <v>120000</v>
      </c>
      <c r="H977" s="40">
        <v>119497.46</v>
      </c>
      <c r="I977" s="40">
        <f t="shared" si="309"/>
        <v>99.581216666666677</v>
      </c>
      <c r="J977" s="2" t="s">
        <v>2312</v>
      </c>
      <c r="K977" s="38"/>
      <c r="L977" s="38"/>
    </row>
    <row r="978" spans="1:12" s="1" customFormat="1" ht="28.5" customHeight="1">
      <c r="A978" s="35" t="s">
        <v>1376</v>
      </c>
      <c r="B978" s="29" t="s">
        <v>1377</v>
      </c>
      <c r="C978" s="35">
        <v>801</v>
      </c>
      <c r="D978" s="35">
        <v>80101</v>
      </c>
      <c r="E978" s="35" t="s">
        <v>1378</v>
      </c>
      <c r="F978" s="40">
        <v>120000</v>
      </c>
      <c r="G978" s="40"/>
      <c r="H978" s="40"/>
      <c r="I978" s="40"/>
      <c r="J978" s="2" t="s">
        <v>1874</v>
      </c>
      <c r="K978" s="38"/>
      <c r="L978" s="38"/>
    </row>
    <row r="979" spans="1:12" s="1" customFormat="1" ht="41.25" customHeight="1">
      <c r="A979" s="35" t="s">
        <v>1379</v>
      </c>
      <c r="B979" s="29" t="s">
        <v>1380</v>
      </c>
      <c r="C979" s="35">
        <v>801</v>
      </c>
      <c r="D979" s="35">
        <v>80104</v>
      </c>
      <c r="E979" s="35" t="s">
        <v>1381</v>
      </c>
      <c r="F979" s="40">
        <v>150000</v>
      </c>
      <c r="G979" s="40"/>
      <c r="H979" s="40"/>
      <c r="I979" s="40"/>
      <c r="J979" s="2" t="s">
        <v>1874</v>
      </c>
      <c r="K979" s="38"/>
      <c r="L979" s="38"/>
    </row>
    <row r="980" spans="1:12" s="1" customFormat="1" ht="38.25">
      <c r="A980" s="35" t="s">
        <v>1382</v>
      </c>
      <c r="B980" s="29" t="s">
        <v>1383</v>
      </c>
      <c r="C980" s="35">
        <v>801</v>
      </c>
      <c r="D980" s="35">
        <v>80101</v>
      </c>
      <c r="E980" s="35" t="s">
        <v>1073</v>
      </c>
      <c r="F980" s="40"/>
      <c r="G980" s="40">
        <v>148830</v>
      </c>
      <c r="H980" s="40">
        <v>148830</v>
      </c>
      <c r="I980" s="40">
        <f t="shared" si="309"/>
        <v>100</v>
      </c>
      <c r="J980" s="2" t="s">
        <v>1911</v>
      </c>
      <c r="K980" s="38"/>
      <c r="L980" s="38"/>
    </row>
    <row r="981" spans="1:12" s="1" customFormat="1" ht="28.5" customHeight="1">
      <c r="A981" s="35" t="s">
        <v>1384</v>
      </c>
      <c r="B981" s="29" t="s">
        <v>1385</v>
      </c>
      <c r="C981" s="35">
        <v>801</v>
      </c>
      <c r="D981" s="35">
        <v>80101</v>
      </c>
      <c r="E981" s="35" t="s">
        <v>1110</v>
      </c>
      <c r="F981" s="40"/>
      <c r="G981" s="40">
        <v>149199</v>
      </c>
      <c r="H981" s="40">
        <v>149199</v>
      </c>
      <c r="I981" s="40">
        <f t="shared" ref="I981:I985" si="310">H981/G981*100</f>
        <v>100</v>
      </c>
      <c r="J981" s="2" t="s">
        <v>2050</v>
      </c>
      <c r="K981" s="38"/>
      <c r="L981" s="38"/>
    </row>
    <row r="982" spans="1:12" s="1" customFormat="1" ht="28.5" customHeight="1">
      <c r="A982" s="35" t="s">
        <v>1386</v>
      </c>
      <c r="B982" s="29" t="s">
        <v>1387</v>
      </c>
      <c r="C982" s="35">
        <v>801</v>
      </c>
      <c r="D982" s="35">
        <v>80104</v>
      </c>
      <c r="E982" s="35" t="s">
        <v>1188</v>
      </c>
      <c r="F982" s="40"/>
      <c r="G982" s="40">
        <v>148996</v>
      </c>
      <c r="H982" s="40">
        <v>148995.48000000001</v>
      </c>
      <c r="I982" s="40">
        <f t="shared" si="310"/>
        <v>99.999650997342215</v>
      </c>
      <c r="J982" s="2" t="s">
        <v>2050</v>
      </c>
      <c r="K982" s="38"/>
      <c r="L982" s="38"/>
    </row>
    <row r="983" spans="1:12" s="1" customFormat="1" ht="41.25" customHeight="1">
      <c r="A983" s="35" t="s">
        <v>1388</v>
      </c>
      <c r="B983" s="29" t="s">
        <v>1389</v>
      </c>
      <c r="C983" s="35">
        <v>801</v>
      </c>
      <c r="D983" s="35">
        <v>80101</v>
      </c>
      <c r="E983" s="35" t="s">
        <v>1378</v>
      </c>
      <c r="F983" s="40">
        <v>60000</v>
      </c>
      <c r="G983" s="40"/>
      <c r="H983" s="40"/>
      <c r="I983" s="40"/>
      <c r="J983" s="2" t="s">
        <v>1874</v>
      </c>
      <c r="K983" s="38"/>
      <c r="L983" s="38"/>
    </row>
    <row r="984" spans="1:12" s="1" customFormat="1" ht="122.25" customHeight="1">
      <c r="A984" s="35" t="s">
        <v>1390</v>
      </c>
      <c r="B984" s="29" t="s">
        <v>1391</v>
      </c>
      <c r="C984" s="35">
        <v>854</v>
      </c>
      <c r="D984" s="35">
        <v>85407</v>
      </c>
      <c r="E984" s="35" t="s">
        <v>190</v>
      </c>
      <c r="F984" s="40">
        <v>86100</v>
      </c>
      <c r="G984" s="40">
        <v>86100</v>
      </c>
      <c r="H984" s="40"/>
      <c r="I984" s="40"/>
      <c r="J984" s="2" t="s">
        <v>1912</v>
      </c>
      <c r="K984" s="38"/>
      <c r="L984" s="38"/>
    </row>
    <row r="985" spans="1:12" s="19" customFormat="1" ht="28.5" customHeight="1">
      <c r="A985" s="35"/>
      <c r="B985" s="39" t="s">
        <v>69</v>
      </c>
      <c r="C985" s="35"/>
      <c r="D985" s="35"/>
      <c r="E985" s="35"/>
      <c r="F985" s="37">
        <f>F986</f>
        <v>224391925</v>
      </c>
      <c r="G985" s="37">
        <f>G986</f>
        <v>224272160</v>
      </c>
      <c r="H985" s="37">
        <f>H986</f>
        <v>222026788.84999999</v>
      </c>
      <c r="I985" s="37">
        <f t="shared" si="310"/>
        <v>98.998818600578858</v>
      </c>
      <c r="J985" s="3"/>
      <c r="K985" s="62"/>
      <c r="L985" s="62"/>
    </row>
    <row r="986" spans="1:12" s="19" customFormat="1" ht="28.5" customHeight="1">
      <c r="A986" s="35"/>
      <c r="B986" s="39" t="s">
        <v>70</v>
      </c>
      <c r="C986" s="35"/>
      <c r="D986" s="35"/>
      <c r="E986" s="35"/>
      <c r="F986" s="37">
        <f>SUM(F987:F989,F991:F992,F994,F996:F1001,F1004:F1012,F1015,F1018,F1021:F1024,F1028:F1061,F1064:F1065,F1068,F1070,F1073,F1075,F1077)</f>
        <v>224391925</v>
      </c>
      <c r="G986" s="37">
        <f>SUM(G987:G989,G991:G992,G994,G996:G1001,G1004:G1012,G1015,G1018,G1021:G1024,G1028:G1061,G1064:G1065,G1068,G1070,G1073,G1075,G1077)</f>
        <v>224272160</v>
      </c>
      <c r="H986" s="37">
        <f>SUM(H987:H989,H991:H992,H994,H996:H1001,H1004:H1012,H1015,H1018,H1021:H1024,H1028:H1061,H1064:H1065,H1068,H1070,H1073,H1075,H1077)</f>
        <v>222026788.84999999</v>
      </c>
      <c r="I986" s="37">
        <f t="shared" ref="I986" si="311">H986/G986*100</f>
        <v>98.998818600578858</v>
      </c>
      <c r="J986" s="3"/>
      <c r="K986" s="62"/>
      <c r="L986" s="62"/>
    </row>
    <row r="987" spans="1:12" s="19" customFormat="1" ht="28.5" customHeight="1">
      <c r="A987" s="35" t="s">
        <v>1392</v>
      </c>
      <c r="B987" s="29" t="s">
        <v>1393</v>
      </c>
      <c r="C987" s="35">
        <v>926</v>
      </c>
      <c r="D987" s="35">
        <v>92601</v>
      </c>
      <c r="E987" s="35" t="s">
        <v>1154</v>
      </c>
      <c r="F987" s="40"/>
      <c r="G987" s="40">
        <v>89800</v>
      </c>
      <c r="H987" s="40">
        <v>85125.74</v>
      </c>
      <c r="I987" s="40">
        <f>H987/G987*100</f>
        <v>94.794810690423176</v>
      </c>
      <c r="J987" s="2" t="s">
        <v>1913</v>
      </c>
      <c r="K987" s="62"/>
      <c r="L987" s="62"/>
    </row>
    <row r="988" spans="1:12" s="19" customFormat="1" ht="28.5" customHeight="1">
      <c r="A988" s="35" t="s">
        <v>1394</v>
      </c>
      <c r="B988" s="29" t="s">
        <v>1395</v>
      </c>
      <c r="C988" s="35">
        <v>854</v>
      </c>
      <c r="D988" s="35">
        <v>85407</v>
      </c>
      <c r="E988" s="35" t="s">
        <v>1396</v>
      </c>
      <c r="F988" s="40"/>
      <c r="G988" s="40">
        <v>15000</v>
      </c>
      <c r="H988" s="40">
        <v>14803.66</v>
      </c>
      <c r="I988" s="40">
        <f>H988/G988*100</f>
        <v>98.691066666666657</v>
      </c>
      <c r="J988" s="2" t="s">
        <v>1914</v>
      </c>
      <c r="K988" s="62"/>
      <c r="L988" s="62"/>
    </row>
    <row r="989" spans="1:12" s="1" customFormat="1" ht="41.25" customHeight="1">
      <c r="A989" s="41" t="s">
        <v>1397</v>
      </c>
      <c r="B989" s="42" t="s">
        <v>1398</v>
      </c>
      <c r="C989" s="41"/>
      <c r="D989" s="41"/>
      <c r="E989" s="41"/>
      <c r="F989" s="43"/>
      <c r="G989" s="43">
        <f>G990</f>
        <v>685000</v>
      </c>
      <c r="H989" s="43">
        <f>H990</f>
        <v>70618.5</v>
      </c>
      <c r="I989" s="43">
        <f t="shared" ref="I989:I990" si="312">H989/G989*100</f>
        <v>10.3092700729927</v>
      </c>
      <c r="J989" s="68" t="s">
        <v>2063</v>
      </c>
      <c r="K989" s="38"/>
      <c r="L989" s="38"/>
    </row>
    <row r="990" spans="1:12" s="1" customFormat="1" ht="28.5" customHeight="1">
      <c r="A990" s="44"/>
      <c r="B990" s="45" t="s">
        <v>19</v>
      </c>
      <c r="C990" s="44">
        <v>801</v>
      </c>
      <c r="D990" s="44">
        <v>80120</v>
      </c>
      <c r="E990" s="44" t="s">
        <v>1399</v>
      </c>
      <c r="F990" s="46"/>
      <c r="G990" s="46">
        <v>685000</v>
      </c>
      <c r="H990" s="46">
        <v>70618.5</v>
      </c>
      <c r="I990" s="46">
        <f t="shared" si="312"/>
        <v>10.3092700729927</v>
      </c>
      <c r="J990" s="69" t="s">
        <v>1915</v>
      </c>
      <c r="K990" s="38"/>
      <c r="L990" s="38"/>
    </row>
    <row r="991" spans="1:12" s="19" customFormat="1" ht="66" customHeight="1">
      <c r="A991" s="35" t="s">
        <v>1400</v>
      </c>
      <c r="B991" s="29" t="s">
        <v>1401</v>
      </c>
      <c r="C991" s="35">
        <v>926</v>
      </c>
      <c r="D991" s="35">
        <v>92601</v>
      </c>
      <c r="E991" s="35" t="s">
        <v>1154</v>
      </c>
      <c r="F991" s="40">
        <v>200000</v>
      </c>
      <c r="G991" s="40">
        <v>205626</v>
      </c>
      <c r="H991" s="40">
        <v>195396.8</v>
      </c>
      <c r="I991" s="40">
        <f>H991/G991*100</f>
        <v>95.025337262797507</v>
      </c>
      <c r="J991" s="2" t="s">
        <v>1916</v>
      </c>
      <c r="K991" s="62"/>
      <c r="L991" s="62"/>
    </row>
    <row r="992" spans="1:12" s="1" customFormat="1" ht="41.25" customHeight="1">
      <c r="A992" s="41" t="s">
        <v>1402</v>
      </c>
      <c r="B992" s="42" t="s">
        <v>1403</v>
      </c>
      <c r="C992" s="41"/>
      <c r="D992" s="41"/>
      <c r="E992" s="41"/>
      <c r="F992" s="43"/>
      <c r="G992" s="43">
        <f>G993</f>
        <v>30000</v>
      </c>
      <c r="H992" s="43">
        <f>H993</f>
        <v>28832.55</v>
      </c>
      <c r="I992" s="43">
        <f t="shared" ref="I992:I993" si="313">H992/G992*100</f>
        <v>96.108499999999992</v>
      </c>
      <c r="J992" s="68" t="s">
        <v>1915</v>
      </c>
      <c r="K992" s="38"/>
      <c r="L992" s="38"/>
    </row>
    <row r="993" spans="1:12" s="1" customFormat="1" ht="28.5" customHeight="1">
      <c r="A993" s="44"/>
      <c r="B993" s="45" t="s">
        <v>19</v>
      </c>
      <c r="C993" s="44">
        <v>854</v>
      </c>
      <c r="D993" s="44">
        <v>85407</v>
      </c>
      <c r="E993" s="44" t="s">
        <v>1396</v>
      </c>
      <c r="F993" s="46"/>
      <c r="G993" s="46">
        <v>30000</v>
      </c>
      <c r="H993" s="46">
        <v>28832.55</v>
      </c>
      <c r="I993" s="46">
        <f t="shared" si="313"/>
        <v>96.108499999999992</v>
      </c>
      <c r="J993" s="69" t="s">
        <v>1915</v>
      </c>
      <c r="K993" s="38"/>
      <c r="L993" s="38"/>
    </row>
    <row r="994" spans="1:12" s="1" customFormat="1" ht="41.25" customHeight="1">
      <c r="A994" s="41" t="s">
        <v>1404</v>
      </c>
      <c r="B994" s="42" t="s">
        <v>1405</v>
      </c>
      <c r="C994" s="41"/>
      <c r="D994" s="41"/>
      <c r="E994" s="41"/>
      <c r="F994" s="43"/>
      <c r="G994" s="43">
        <f>G995</f>
        <v>150000</v>
      </c>
      <c r="H994" s="43">
        <f>H995</f>
        <v>149999.73000000001</v>
      </c>
      <c r="I994" s="43">
        <f t="shared" ref="I994:I1003" si="314">H994/G994*100</f>
        <v>99.99982</v>
      </c>
      <c r="J994" s="68" t="s">
        <v>1917</v>
      </c>
      <c r="K994" s="38"/>
      <c r="L994" s="38"/>
    </row>
    <row r="995" spans="1:12" s="1" customFormat="1" ht="28.5" customHeight="1">
      <c r="A995" s="44"/>
      <c r="B995" s="45" t="s">
        <v>19</v>
      </c>
      <c r="C995" s="44">
        <v>854</v>
      </c>
      <c r="D995" s="44">
        <v>85407</v>
      </c>
      <c r="E995" s="44" t="s">
        <v>1396</v>
      </c>
      <c r="F995" s="46"/>
      <c r="G995" s="46">
        <v>150000</v>
      </c>
      <c r="H995" s="46">
        <v>149999.73000000001</v>
      </c>
      <c r="I995" s="46">
        <f t="shared" si="314"/>
        <v>99.99982</v>
      </c>
      <c r="J995" s="69" t="s">
        <v>1917</v>
      </c>
      <c r="K995" s="38"/>
      <c r="L995" s="38"/>
    </row>
    <row r="996" spans="1:12" s="1" customFormat="1" ht="28.5" customHeight="1">
      <c r="A996" s="35" t="s">
        <v>1406</v>
      </c>
      <c r="B996" s="29" t="s">
        <v>1407</v>
      </c>
      <c r="C996" s="35">
        <v>926</v>
      </c>
      <c r="D996" s="35">
        <v>92601</v>
      </c>
      <c r="E996" s="35" t="s">
        <v>1154</v>
      </c>
      <c r="F996" s="40">
        <v>600000</v>
      </c>
      <c r="G996" s="40"/>
      <c r="H996" s="40"/>
      <c r="I996" s="40"/>
      <c r="J996" s="2" t="s">
        <v>1918</v>
      </c>
      <c r="K996" s="38"/>
      <c r="L996" s="38"/>
    </row>
    <row r="997" spans="1:12" s="1" customFormat="1" ht="153">
      <c r="A997" s="35" t="s">
        <v>1408</v>
      </c>
      <c r="B997" s="29" t="s">
        <v>1409</v>
      </c>
      <c r="C997" s="35">
        <v>926</v>
      </c>
      <c r="D997" s="35">
        <v>92601</v>
      </c>
      <c r="E997" s="35" t="s">
        <v>1154</v>
      </c>
      <c r="F997" s="40">
        <v>900000</v>
      </c>
      <c r="G997" s="40">
        <v>898000</v>
      </c>
      <c r="H997" s="40">
        <v>897996.63</v>
      </c>
      <c r="I997" s="40">
        <f t="shared" si="314"/>
        <v>99.999624721603567</v>
      </c>
      <c r="J997" s="2" t="s">
        <v>1919</v>
      </c>
      <c r="K997" s="38"/>
      <c r="L997" s="38"/>
    </row>
    <row r="998" spans="1:12" s="1" customFormat="1" ht="41.25" customHeight="1">
      <c r="A998" s="35" t="s">
        <v>1410</v>
      </c>
      <c r="B998" s="29" t="s">
        <v>1411</v>
      </c>
      <c r="C998" s="35">
        <v>926</v>
      </c>
      <c r="D998" s="35">
        <v>92601</v>
      </c>
      <c r="E998" s="35" t="s">
        <v>1154</v>
      </c>
      <c r="F998" s="40">
        <v>126936</v>
      </c>
      <c r="G998" s="40">
        <v>126936</v>
      </c>
      <c r="H998" s="40">
        <v>126936</v>
      </c>
      <c r="I998" s="40">
        <f t="shared" si="314"/>
        <v>100</v>
      </c>
      <c r="J998" s="2" t="s">
        <v>1920</v>
      </c>
      <c r="K998" s="38"/>
      <c r="L998" s="38"/>
    </row>
    <row r="999" spans="1:12" s="1" customFormat="1" ht="28.5" customHeight="1">
      <c r="A999" s="35" t="s">
        <v>1412</v>
      </c>
      <c r="B999" s="29" t="s">
        <v>1413</v>
      </c>
      <c r="C999" s="35">
        <v>926</v>
      </c>
      <c r="D999" s="35">
        <v>92601</v>
      </c>
      <c r="E999" s="35" t="s">
        <v>1154</v>
      </c>
      <c r="F999" s="40">
        <v>127822</v>
      </c>
      <c r="G999" s="40">
        <v>127822</v>
      </c>
      <c r="H999" s="40">
        <v>127821.6</v>
      </c>
      <c r="I999" s="40">
        <f t="shared" si="314"/>
        <v>99.999687064824528</v>
      </c>
      <c r="J999" s="2" t="s">
        <v>1913</v>
      </c>
      <c r="K999" s="38"/>
      <c r="L999" s="38"/>
    </row>
    <row r="1000" spans="1:12" s="1" customFormat="1" ht="80.25" customHeight="1">
      <c r="A1000" s="35" t="s">
        <v>1414</v>
      </c>
      <c r="B1000" s="29" t="s">
        <v>1415</v>
      </c>
      <c r="C1000" s="35">
        <v>926</v>
      </c>
      <c r="D1000" s="35">
        <v>92601</v>
      </c>
      <c r="E1000" s="35" t="s">
        <v>1154</v>
      </c>
      <c r="F1000" s="40">
        <v>1846000</v>
      </c>
      <c r="G1000" s="40">
        <v>1703092</v>
      </c>
      <c r="H1000" s="40">
        <v>1703078.35</v>
      </c>
      <c r="I1000" s="40">
        <f t="shared" si="314"/>
        <v>99.999198516580435</v>
      </c>
      <c r="J1000" s="2" t="s">
        <v>1921</v>
      </c>
      <c r="K1000" s="38"/>
      <c r="L1000" s="38"/>
    </row>
    <row r="1001" spans="1:12" s="1" customFormat="1" ht="57.75" customHeight="1">
      <c r="A1001" s="41" t="s">
        <v>1416</v>
      </c>
      <c r="B1001" s="42" t="s">
        <v>1417</v>
      </c>
      <c r="C1001" s="41"/>
      <c r="D1001" s="41"/>
      <c r="E1001" s="41"/>
      <c r="F1001" s="43">
        <f>F1002+F1003</f>
        <v>2942436</v>
      </c>
      <c r="G1001" s="43">
        <f>G1002+G1003</f>
        <v>2928536</v>
      </c>
      <c r="H1001" s="43">
        <f>H1002+H1003</f>
        <v>2803099</v>
      </c>
      <c r="I1001" s="43">
        <f t="shared" si="314"/>
        <v>95.716733548776588</v>
      </c>
      <c r="J1001" s="68" t="s">
        <v>2064</v>
      </c>
      <c r="K1001" s="38"/>
      <c r="L1001" s="38"/>
    </row>
    <row r="1002" spans="1:12" s="1" customFormat="1" ht="28.5" customHeight="1">
      <c r="A1002" s="47"/>
      <c r="B1002" s="48" t="s">
        <v>110</v>
      </c>
      <c r="C1002" s="47">
        <v>926</v>
      </c>
      <c r="D1002" s="47">
        <v>92601</v>
      </c>
      <c r="E1002" s="47" t="s">
        <v>1154</v>
      </c>
      <c r="F1002" s="49">
        <v>242436</v>
      </c>
      <c r="G1002" s="49">
        <v>228536</v>
      </c>
      <c r="H1002" s="49">
        <v>228502.3</v>
      </c>
      <c r="I1002" s="49">
        <f t="shared" si="314"/>
        <v>99.985253964364475</v>
      </c>
      <c r="J1002" s="70" t="s">
        <v>1922</v>
      </c>
      <c r="K1002" s="38"/>
      <c r="L1002" s="38"/>
    </row>
    <row r="1003" spans="1:12" s="1" customFormat="1" ht="28.5" customHeight="1">
      <c r="A1003" s="44"/>
      <c r="B1003" s="45" t="s">
        <v>24</v>
      </c>
      <c r="C1003" s="44">
        <v>926</v>
      </c>
      <c r="D1003" s="44">
        <v>92601</v>
      </c>
      <c r="E1003" s="44" t="s">
        <v>1154</v>
      </c>
      <c r="F1003" s="46">
        <v>2700000</v>
      </c>
      <c r="G1003" s="46">
        <v>2700000</v>
      </c>
      <c r="H1003" s="46">
        <v>2574596.7000000002</v>
      </c>
      <c r="I1003" s="46">
        <f t="shared" si="314"/>
        <v>95.355433333333337</v>
      </c>
      <c r="J1003" s="69" t="s">
        <v>1922</v>
      </c>
      <c r="K1003" s="38"/>
      <c r="L1003" s="38"/>
    </row>
    <row r="1004" spans="1:12" s="1" customFormat="1" ht="64.5" customHeight="1">
      <c r="A1004" s="35" t="s">
        <v>1418</v>
      </c>
      <c r="B1004" s="29" t="s">
        <v>1419</v>
      </c>
      <c r="C1004" s="35">
        <v>926</v>
      </c>
      <c r="D1004" s="35">
        <v>92601</v>
      </c>
      <c r="E1004" s="35" t="s">
        <v>1154</v>
      </c>
      <c r="F1004" s="40">
        <v>125000</v>
      </c>
      <c r="G1004" s="40">
        <v>125000</v>
      </c>
      <c r="H1004" s="40">
        <v>125000</v>
      </c>
      <c r="I1004" s="40">
        <f t="shared" ref="I1004:I1007" si="315">H1004/G1004*100</f>
        <v>100</v>
      </c>
      <c r="J1004" s="2" t="s">
        <v>2065</v>
      </c>
      <c r="K1004" s="38"/>
      <c r="L1004" s="38"/>
    </row>
    <row r="1005" spans="1:12" s="1" customFormat="1" ht="54" customHeight="1">
      <c r="A1005" s="35" t="s">
        <v>1420</v>
      </c>
      <c r="B1005" s="29" t="s">
        <v>1421</v>
      </c>
      <c r="C1005" s="35">
        <v>926</v>
      </c>
      <c r="D1005" s="35">
        <v>92601</v>
      </c>
      <c r="E1005" s="35" t="s">
        <v>1154</v>
      </c>
      <c r="F1005" s="40">
        <v>200000</v>
      </c>
      <c r="G1005" s="40">
        <v>317100</v>
      </c>
      <c r="H1005" s="40">
        <v>317071.28999999998</v>
      </c>
      <c r="I1005" s="40">
        <f t="shared" si="315"/>
        <v>99.990946073793751</v>
      </c>
      <c r="J1005" s="2" t="s">
        <v>2313</v>
      </c>
      <c r="K1005" s="38"/>
      <c r="L1005" s="38"/>
    </row>
    <row r="1006" spans="1:12" s="1" customFormat="1" ht="76.5">
      <c r="A1006" s="35" t="s">
        <v>1422</v>
      </c>
      <c r="B1006" s="29" t="s">
        <v>1423</v>
      </c>
      <c r="C1006" s="35">
        <v>926</v>
      </c>
      <c r="D1006" s="35">
        <v>92601</v>
      </c>
      <c r="E1006" s="35" t="s">
        <v>1154</v>
      </c>
      <c r="F1006" s="40">
        <v>200000</v>
      </c>
      <c r="G1006" s="40">
        <v>200000</v>
      </c>
      <c r="H1006" s="40">
        <v>200000</v>
      </c>
      <c r="I1006" s="40">
        <f t="shared" si="315"/>
        <v>100</v>
      </c>
      <c r="J1006" s="2" t="s">
        <v>2464</v>
      </c>
      <c r="K1006" s="38"/>
      <c r="L1006" s="38"/>
    </row>
    <row r="1007" spans="1:12" s="1" customFormat="1" ht="184.5" customHeight="1">
      <c r="A1007" s="64" t="s">
        <v>1424</v>
      </c>
      <c r="B1007" s="42" t="s">
        <v>1425</v>
      </c>
      <c r="C1007" s="41">
        <v>926</v>
      </c>
      <c r="D1007" s="41">
        <v>92601</v>
      </c>
      <c r="E1007" s="41" t="s">
        <v>1154</v>
      </c>
      <c r="F1007" s="43">
        <v>1500000</v>
      </c>
      <c r="G1007" s="43">
        <v>1187670</v>
      </c>
      <c r="H1007" s="43">
        <v>1098293</v>
      </c>
      <c r="I1007" s="43">
        <f t="shared" si="315"/>
        <v>92.47459311088096</v>
      </c>
      <c r="J1007" s="50" t="s">
        <v>1923</v>
      </c>
      <c r="K1007" s="38"/>
      <c r="L1007" s="38"/>
    </row>
    <row r="1008" spans="1:12" s="1" customFormat="1" ht="51">
      <c r="A1008" s="44"/>
      <c r="B1008" s="51"/>
      <c r="C1008" s="44"/>
      <c r="D1008" s="44"/>
      <c r="E1008" s="44"/>
      <c r="F1008" s="46"/>
      <c r="G1008" s="46"/>
      <c r="H1008" s="46"/>
      <c r="I1008" s="46"/>
      <c r="J1008" s="5" t="s">
        <v>2190</v>
      </c>
      <c r="K1008" s="38"/>
      <c r="L1008" s="38"/>
    </row>
    <row r="1009" spans="1:12" s="1" customFormat="1" ht="216.75">
      <c r="A1009" s="35" t="s">
        <v>1426</v>
      </c>
      <c r="B1009" s="29" t="s">
        <v>1427</v>
      </c>
      <c r="C1009" s="35">
        <v>926</v>
      </c>
      <c r="D1009" s="35">
        <v>92601</v>
      </c>
      <c r="E1009" s="35" t="s">
        <v>1154</v>
      </c>
      <c r="F1009" s="40">
        <v>2000000</v>
      </c>
      <c r="G1009" s="40">
        <v>3736879</v>
      </c>
      <c r="H1009" s="40">
        <v>3723582.18</v>
      </c>
      <c r="I1009" s="40">
        <f t="shared" ref="I1009:I1014" si="316">H1009/G1009*100</f>
        <v>99.644173118797809</v>
      </c>
      <c r="J1009" s="2" t="s">
        <v>2066</v>
      </c>
      <c r="K1009" s="38"/>
      <c r="L1009" s="38"/>
    </row>
    <row r="1010" spans="1:12" s="1" customFormat="1" ht="228.75" customHeight="1">
      <c r="A1010" s="41"/>
      <c r="B1010" s="42"/>
      <c r="C1010" s="41"/>
      <c r="D1010" s="41"/>
      <c r="E1010" s="41"/>
      <c r="F1010" s="43"/>
      <c r="G1010" s="43"/>
      <c r="H1010" s="43"/>
      <c r="I1010" s="43"/>
      <c r="J1010" s="4" t="s">
        <v>2067</v>
      </c>
      <c r="K1010" s="38"/>
      <c r="L1010" s="38"/>
    </row>
    <row r="1011" spans="1:12" s="1" customFormat="1" ht="178.5">
      <c r="A1011" s="44"/>
      <c r="B1011" s="51"/>
      <c r="C1011" s="44"/>
      <c r="D1011" s="44"/>
      <c r="E1011" s="44"/>
      <c r="F1011" s="46"/>
      <c r="G1011" s="46"/>
      <c r="H1011" s="46"/>
      <c r="I1011" s="46"/>
      <c r="J1011" s="5" t="s">
        <v>2189</v>
      </c>
      <c r="K1011" s="38"/>
      <c r="L1011" s="38"/>
    </row>
    <row r="1012" spans="1:12" s="1" customFormat="1" ht="146.25" customHeight="1">
      <c r="A1012" s="41" t="s">
        <v>1428</v>
      </c>
      <c r="B1012" s="42" t="s">
        <v>1429</v>
      </c>
      <c r="C1012" s="41"/>
      <c r="D1012" s="41"/>
      <c r="E1012" s="41"/>
      <c r="F1012" s="43">
        <f>F1013+F1014</f>
        <v>98858555</v>
      </c>
      <c r="G1012" s="43">
        <f>G1013+G1014</f>
        <v>107448057</v>
      </c>
      <c r="H1012" s="43">
        <f>H1013+H1014</f>
        <v>106657904.84999999</v>
      </c>
      <c r="I1012" s="43">
        <f t="shared" si="316"/>
        <v>99.26461941512818</v>
      </c>
      <c r="J1012" s="68" t="s">
        <v>2068</v>
      </c>
      <c r="K1012" s="38"/>
      <c r="L1012" s="38"/>
    </row>
    <row r="1013" spans="1:12" s="1" customFormat="1" ht="28.5" customHeight="1">
      <c r="A1013" s="47"/>
      <c r="B1013" s="48" t="s">
        <v>110</v>
      </c>
      <c r="C1013" s="47">
        <v>926</v>
      </c>
      <c r="D1013" s="47">
        <v>92601</v>
      </c>
      <c r="E1013" s="47" t="s">
        <v>1154</v>
      </c>
      <c r="F1013" s="49">
        <v>18758555</v>
      </c>
      <c r="G1013" s="49">
        <f>17502310+945747</f>
        <v>18448057</v>
      </c>
      <c r="H1013" s="49">
        <f>17502309.85+155595</f>
        <v>17657904.850000001</v>
      </c>
      <c r="I1013" s="49">
        <f t="shared" si="316"/>
        <v>95.716881458031068</v>
      </c>
      <c r="J1013" s="70" t="s">
        <v>1924</v>
      </c>
      <c r="K1013" s="38"/>
      <c r="L1013" s="38"/>
    </row>
    <row r="1014" spans="1:12" s="1" customFormat="1" ht="28.5" customHeight="1">
      <c r="A1014" s="47"/>
      <c r="B1014" s="48" t="s">
        <v>24</v>
      </c>
      <c r="C1014" s="47">
        <v>926</v>
      </c>
      <c r="D1014" s="47">
        <v>92601</v>
      </c>
      <c r="E1014" s="47" t="s">
        <v>1154</v>
      </c>
      <c r="F1014" s="49">
        <v>80100000</v>
      </c>
      <c r="G1014" s="49">
        <v>89000000</v>
      </c>
      <c r="H1014" s="49">
        <v>89000000</v>
      </c>
      <c r="I1014" s="49">
        <f t="shared" si="316"/>
        <v>100</v>
      </c>
      <c r="J1014" s="69" t="s">
        <v>1924</v>
      </c>
      <c r="K1014" s="38"/>
      <c r="L1014" s="38"/>
    </row>
    <row r="1015" spans="1:12" s="1" customFormat="1" ht="54" customHeight="1">
      <c r="A1015" s="41" t="s">
        <v>1430</v>
      </c>
      <c r="B1015" s="42" t="s">
        <v>1431</v>
      </c>
      <c r="C1015" s="41"/>
      <c r="D1015" s="41"/>
      <c r="E1015" s="41"/>
      <c r="F1015" s="43">
        <f>F1016+F1017</f>
        <v>2500000</v>
      </c>
      <c r="G1015" s="43"/>
      <c r="H1015" s="43"/>
      <c r="I1015" s="43"/>
      <c r="J1015" s="68" t="s">
        <v>2069</v>
      </c>
      <c r="K1015" s="38"/>
      <c r="L1015" s="38"/>
    </row>
    <row r="1016" spans="1:12" s="1" customFormat="1" ht="28.5" customHeight="1">
      <c r="A1016" s="47"/>
      <c r="B1016" s="48" t="s">
        <v>110</v>
      </c>
      <c r="C1016" s="47">
        <v>926</v>
      </c>
      <c r="D1016" s="47">
        <v>92601</v>
      </c>
      <c r="E1016" s="47" t="s">
        <v>1154</v>
      </c>
      <c r="F1016" s="49">
        <v>50000</v>
      </c>
      <c r="G1016" s="49"/>
      <c r="H1016" s="49"/>
      <c r="I1016" s="49"/>
      <c r="J1016" s="70"/>
      <c r="K1016" s="38"/>
      <c r="L1016" s="38"/>
    </row>
    <row r="1017" spans="1:12" s="1" customFormat="1" ht="28.5" customHeight="1">
      <c r="A1017" s="47"/>
      <c r="B1017" s="48" t="s">
        <v>29</v>
      </c>
      <c r="C1017" s="47">
        <v>926</v>
      </c>
      <c r="D1017" s="47">
        <v>92601</v>
      </c>
      <c r="E1017" s="47" t="s">
        <v>1154</v>
      </c>
      <c r="F1017" s="49">
        <v>2450000</v>
      </c>
      <c r="G1017" s="49"/>
      <c r="H1017" s="49"/>
      <c r="I1017" s="49"/>
      <c r="J1017" s="69"/>
      <c r="K1017" s="38"/>
      <c r="L1017" s="38"/>
    </row>
    <row r="1018" spans="1:12" s="1" customFormat="1" ht="41.25" customHeight="1">
      <c r="A1018" s="41" t="s">
        <v>1430</v>
      </c>
      <c r="B1018" s="42" t="s">
        <v>1432</v>
      </c>
      <c r="C1018" s="41"/>
      <c r="D1018" s="41"/>
      <c r="E1018" s="41"/>
      <c r="F1018" s="43">
        <f>F1019+F1020</f>
        <v>0</v>
      </c>
      <c r="G1018" s="43">
        <f>G1019+G1020</f>
        <v>1079000</v>
      </c>
      <c r="H1018" s="43">
        <f>H1019+H1020</f>
        <v>1078940</v>
      </c>
      <c r="I1018" s="43">
        <f t="shared" ref="I1018:I1022" si="317">H1018/G1018*100</f>
        <v>99.994439295644113</v>
      </c>
      <c r="J1018" s="68" t="s">
        <v>2070</v>
      </c>
      <c r="K1018" s="38"/>
      <c r="L1018" s="38"/>
    </row>
    <row r="1019" spans="1:12" s="1" customFormat="1" ht="28.5" customHeight="1">
      <c r="A1019" s="47"/>
      <c r="B1019" s="48" t="s">
        <v>110</v>
      </c>
      <c r="C1019" s="47">
        <v>926</v>
      </c>
      <c r="D1019" s="47">
        <v>92601</v>
      </c>
      <c r="E1019" s="47" t="s">
        <v>1154</v>
      </c>
      <c r="F1019" s="49"/>
      <c r="G1019" s="49">
        <v>129000</v>
      </c>
      <c r="H1019" s="49">
        <v>128940</v>
      </c>
      <c r="I1019" s="49">
        <f t="shared" si="317"/>
        <v>99.95348837209302</v>
      </c>
      <c r="J1019" s="70" t="s">
        <v>1925</v>
      </c>
      <c r="K1019" s="38"/>
      <c r="L1019" s="38"/>
    </row>
    <row r="1020" spans="1:12" s="1" customFormat="1" ht="28.5" customHeight="1">
      <c r="A1020" s="44"/>
      <c r="B1020" s="45" t="s">
        <v>29</v>
      </c>
      <c r="C1020" s="44">
        <v>926</v>
      </c>
      <c r="D1020" s="44">
        <v>92601</v>
      </c>
      <c r="E1020" s="44" t="s">
        <v>1154</v>
      </c>
      <c r="F1020" s="46"/>
      <c r="G1020" s="46">
        <v>950000</v>
      </c>
      <c r="H1020" s="46">
        <v>950000</v>
      </c>
      <c r="I1020" s="46">
        <f t="shared" si="317"/>
        <v>100</v>
      </c>
      <c r="J1020" s="69" t="s">
        <v>1925</v>
      </c>
      <c r="K1020" s="38"/>
      <c r="L1020" s="38"/>
    </row>
    <row r="1021" spans="1:12" s="1" customFormat="1" ht="38.25">
      <c r="A1021" s="63" t="s">
        <v>1433</v>
      </c>
      <c r="B1021" s="29" t="s">
        <v>1434</v>
      </c>
      <c r="C1021" s="35">
        <v>926</v>
      </c>
      <c r="D1021" s="35">
        <v>92601</v>
      </c>
      <c r="E1021" s="35" t="s">
        <v>1154</v>
      </c>
      <c r="F1021" s="40">
        <v>300000</v>
      </c>
      <c r="G1021" s="40">
        <v>387000</v>
      </c>
      <c r="H1021" s="40">
        <v>386321.4</v>
      </c>
      <c r="I1021" s="40">
        <f t="shared" si="317"/>
        <v>99.824651162790701</v>
      </c>
      <c r="J1021" s="2" t="s">
        <v>2314</v>
      </c>
      <c r="K1021" s="38"/>
      <c r="L1021" s="38"/>
    </row>
    <row r="1022" spans="1:12" s="1" customFormat="1" ht="102">
      <c r="A1022" s="35" t="s">
        <v>1435</v>
      </c>
      <c r="B1022" s="29" t="s">
        <v>1436</v>
      </c>
      <c r="C1022" s="35">
        <v>926</v>
      </c>
      <c r="D1022" s="35">
        <v>92601</v>
      </c>
      <c r="E1022" s="35" t="s">
        <v>1154</v>
      </c>
      <c r="F1022" s="40">
        <v>1000000</v>
      </c>
      <c r="G1022" s="40">
        <v>1000000</v>
      </c>
      <c r="H1022" s="40">
        <v>1000000</v>
      </c>
      <c r="I1022" s="40">
        <f t="shared" si="317"/>
        <v>100</v>
      </c>
      <c r="J1022" s="2" t="s">
        <v>2465</v>
      </c>
      <c r="K1022" s="38"/>
      <c r="L1022" s="38"/>
    </row>
    <row r="1023" spans="1:12" s="1" customFormat="1" ht="84" customHeight="1">
      <c r="A1023" s="44"/>
      <c r="B1023" s="51"/>
      <c r="C1023" s="44"/>
      <c r="D1023" s="44"/>
      <c r="E1023" s="44"/>
      <c r="F1023" s="46"/>
      <c r="G1023" s="46"/>
      <c r="H1023" s="46"/>
      <c r="I1023" s="46"/>
      <c r="J1023" s="5" t="s">
        <v>2466</v>
      </c>
      <c r="K1023" s="38"/>
      <c r="L1023" s="38"/>
    </row>
    <row r="1024" spans="1:12" s="1" customFormat="1" ht="124.5" customHeight="1">
      <c r="A1024" s="41" t="s">
        <v>1437</v>
      </c>
      <c r="B1024" s="42" t="s">
        <v>1438</v>
      </c>
      <c r="C1024" s="41"/>
      <c r="D1024" s="41"/>
      <c r="E1024" s="41"/>
      <c r="F1024" s="43">
        <f>F1025+F1026</f>
        <v>43427800</v>
      </c>
      <c r="G1024" s="43">
        <f>G1025+G1026</f>
        <v>19306900</v>
      </c>
      <c r="H1024" s="43">
        <f>H1025+H1026</f>
        <v>19303123.550000001</v>
      </c>
      <c r="I1024" s="43">
        <f t="shared" ref="I1024:I1032" si="318">H1024/G1024*100</f>
        <v>99.980439894545484</v>
      </c>
      <c r="J1024" s="68" t="s">
        <v>1927</v>
      </c>
      <c r="K1024" s="38"/>
      <c r="L1024" s="38"/>
    </row>
    <row r="1025" spans="1:12" s="1" customFormat="1" ht="28.5" customHeight="1">
      <c r="A1025" s="47"/>
      <c r="B1025" s="48" t="s">
        <v>110</v>
      </c>
      <c r="C1025" s="47">
        <v>926</v>
      </c>
      <c r="D1025" s="47">
        <v>92601</v>
      </c>
      <c r="E1025" s="47" t="s">
        <v>1154</v>
      </c>
      <c r="F1025" s="49">
        <v>3532800</v>
      </c>
      <c r="G1025" s="49">
        <f>1111900+100000</f>
        <v>1211900</v>
      </c>
      <c r="H1025" s="49">
        <f>1111884.92+97812.6</f>
        <v>1209697.52</v>
      </c>
      <c r="I1025" s="49">
        <f t="shared" si="318"/>
        <v>99.818262232857506</v>
      </c>
      <c r="J1025" s="70" t="s">
        <v>1926</v>
      </c>
      <c r="K1025" s="38"/>
      <c r="L1025" s="38"/>
    </row>
    <row r="1026" spans="1:12" s="1" customFormat="1" ht="28.5" customHeight="1">
      <c r="A1026" s="47"/>
      <c r="B1026" s="48" t="s">
        <v>24</v>
      </c>
      <c r="C1026" s="47">
        <v>926</v>
      </c>
      <c r="D1026" s="47">
        <v>92601</v>
      </c>
      <c r="E1026" s="47" t="s">
        <v>1154</v>
      </c>
      <c r="F1026" s="49">
        <v>39895000</v>
      </c>
      <c r="G1026" s="49">
        <f>15170000+2925000</f>
        <v>18095000</v>
      </c>
      <c r="H1026" s="49">
        <f>15170000+2923426.03</f>
        <v>18093426.030000001</v>
      </c>
      <c r="I1026" s="49">
        <f t="shared" si="318"/>
        <v>99.99130163028461</v>
      </c>
      <c r="J1026" s="70" t="s">
        <v>1926</v>
      </c>
      <c r="K1026" s="38"/>
      <c r="L1026" s="38"/>
    </row>
    <row r="1027" spans="1:12" s="1" customFormat="1" ht="117.75" customHeight="1">
      <c r="A1027" s="44"/>
      <c r="B1027" s="51"/>
      <c r="C1027" s="44"/>
      <c r="D1027" s="44"/>
      <c r="E1027" s="44"/>
      <c r="F1027" s="46"/>
      <c r="G1027" s="46"/>
      <c r="H1027" s="46"/>
      <c r="I1027" s="46"/>
      <c r="J1027" s="5" t="s">
        <v>2071</v>
      </c>
      <c r="K1027" s="38"/>
      <c r="L1027" s="38"/>
    </row>
    <row r="1028" spans="1:12" s="1" customFormat="1" ht="38.25">
      <c r="A1028" s="63" t="s">
        <v>1439</v>
      </c>
      <c r="B1028" s="29" t="s">
        <v>1440</v>
      </c>
      <c r="C1028" s="35">
        <v>926</v>
      </c>
      <c r="D1028" s="35">
        <v>92601</v>
      </c>
      <c r="E1028" s="35" t="s">
        <v>1154</v>
      </c>
      <c r="F1028" s="40">
        <v>263000</v>
      </c>
      <c r="G1028" s="40">
        <v>598800</v>
      </c>
      <c r="H1028" s="40">
        <v>598740</v>
      </c>
      <c r="I1028" s="40">
        <f t="shared" si="318"/>
        <v>99.989979959919836</v>
      </c>
      <c r="J1028" s="2" t="s">
        <v>2072</v>
      </c>
      <c r="K1028" s="38"/>
      <c r="L1028" s="38"/>
    </row>
    <row r="1029" spans="1:12" s="1" customFormat="1" ht="27.75" customHeight="1">
      <c r="A1029" s="35" t="s">
        <v>1441</v>
      </c>
      <c r="B1029" s="29" t="s">
        <v>1442</v>
      </c>
      <c r="C1029" s="35">
        <v>926</v>
      </c>
      <c r="D1029" s="35">
        <v>92601</v>
      </c>
      <c r="E1029" s="35" t="s">
        <v>146</v>
      </c>
      <c r="F1029" s="40">
        <v>100000</v>
      </c>
      <c r="G1029" s="40">
        <v>137982</v>
      </c>
      <c r="H1029" s="40">
        <v>137982</v>
      </c>
      <c r="I1029" s="40">
        <f t="shared" si="318"/>
        <v>100</v>
      </c>
      <c r="J1029" s="2" t="s">
        <v>1928</v>
      </c>
      <c r="K1029" s="38"/>
      <c r="L1029" s="38"/>
    </row>
    <row r="1030" spans="1:12" s="1" customFormat="1" ht="168.75" customHeight="1">
      <c r="A1030" s="35" t="s">
        <v>1443</v>
      </c>
      <c r="B1030" s="29" t="s">
        <v>1444</v>
      </c>
      <c r="C1030" s="35">
        <v>926</v>
      </c>
      <c r="D1030" s="35">
        <v>92601</v>
      </c>
      <c r="E1030" s="35" t="s">
        <v>1154</v>
      </c>
      <c r="F1030" s="40">
        <v>750000</v>
      </c>
      <c r="G1030" s="40">
        <v>1149100</v>
      </c>
      <c r="H1030" s="40">
        <v>934366.58</v>
      </c>
      <c r="I1030" s="40">
        <f t="shared" si="318"/>
        <v>81.312904011835343</v>
      </c>
      <c r="J1030" s="2" t="s">
        <v>2073</v>
      </c>
      <c r="K1030" s="38"/>
      <c r="L1030" s="38"/>
    </row>
    <row r="1031" spans="1:12" s="1" customFormat="1" ht="27.75" customHeight="1">
      <c r="A1031" s="35" t="s">
        <v>1445</v>
      </c>
      <c r="B1031" s="29" t="s">
        <v>1446</v>
      </c>
      <c r="C1031" s="35">
        <v>926</v>
      </c>
      <c r="D1031" s="35">
        <v>92601</v>
      </c>
      <c r="E1031" s="35" t="s">
        <v>1154</v>
      </c>
      <c r="F1031" s="40">
        <v>500000</v>
      </c>
      <c r="G1031" s="40">
        <v>28000</v>
      </c>
      <c r="H1031" s="40">
        <v>28000</v>
      </c>
      <c r="I1031" s="40">
        <f t="shared" si="318"/>
        <v>100</v>
      </c>
      <c r="J1031" s="2" t="s">
        <v>1929</v>
      </c>
      <c r="K1031" s="38"/>
      <c r="L1031" s="38"/>
    </row>
    <row r="1032" spans="1:12" s="1" customFormat="1" ht="28.5" customHeight="1">
      <c r="A1032" s="63" t="s">
        <v>1447</v>
      </c>
      <c r="B1032" s="29" t="s">
        <v>1448</v>
      </c>
      <c r="C1032" s="35">
        <v>926</v>
      </c>
      <c r="D1032" s="35">
        <v>92601</v>
      </c>
      <c r="E1032" s="35" t="s">
        <v>1154</v>
      </c>
      <c r="F1032" s="40">
        <v>80000</v>
      </c>
      <c r="G1032" s="40">
        <v>18500</v>
      </c>
      <c r="H1032" s="40">
        <v>18500</v>
      </c>
      <c r="I1032" s="40">
        <f t="shared" si="318"/>
        <v>100</v>
      </c>
      <c r="J1032" s="2" t="s">
        <v>1930</v>
      </c>
      <c r="K1032" s="38"/>
      <c r="L1032" s="38"/>
    </row>
    <row r="1033" spans="1:12" s="1" customFormat="1" ht="29.25" customHeight="1">
      <c r="A1033" s="35" t="s">
        <v>1449</v>
      </c>
      <c r="B1033" s="29" t="s">
        <v>1450</v>
      </c>
      <c r="C1033" s="35">
        <v>926</v>
      </c>
      <c r="D1033" s="35">
        <v>92601</v>
      </c>
      <c r="E1033" s="35" t="s">
        <v>1154</v>
      </c>
      <c r="F1033" s="40">
        <v>200000</v>
      </c>
      <c r="G1033" s="40"/>
      <c r="H1033" s="40"/>
      <c r="I1033" s="40"/>
      <c r="J1033" s="2" t="s">
        <v>2074</v>
      </c>
      <c r="K1033" s="38"/>
      <c r="L1033" s="38"/>
    </row>
    <row r="1034" spans="1:12" s="1" customFormat="1" ht="27.75" customHeight="1">
      <c r="A1034" s="35" t="s">
        <v>1451</v>
      </c>
      <c r="B1034" s="29" t="s">
        <v>1452</v>
      </c>
      <c r="C1034" s="35">
        <v>926</v>
      </c>
      <c r="D1034" s="35">
        <v>92601</v>
      </c>
      <c r="E1034" s="35" t="s">
        <v>1154</v>
      </c>
      <c r="F1034" s="40">
        <v>50000</v>
      </c>
      <c r="G1034" s="40"/>
      <c r="H1034" s="40"/>
      <c r="I1034" s="40"/>
      <c r="J1034" s="2" t="s">
        <v>1931</v>
      </c>
      <c r="K1034" s="38"/>
      <c r="L1034" s="38"/>
    </row>
    <row r="1035" spans="1:12" s="1" customFormat="1" ht="27.75" customHeight="1">
      <c r="A1035" s="35" t="s">
        <v>2191</v>
      </c>
      <c r="B1035" s="29" t="s">
        <v>1453</v>
      </c>
      <c r="C1035" s="35">
        <v>926</v>
      </c>
      <c r="D1035" s="35">
        <v>92601</v>
      </c>
      <c r="E1035" s="35" t="s">
        <v>1154</v>
      </c>
      <c r="F1035" s="40">
        <v>200000</v>
      </c>
      <c r="G1035" s="40"/>
      <c r="H1035" s="40"/>
      <c r="I1035" s="40"/>
      <c r="J1035" s="2" t="s">
        <v>1918</v>
      </c>
      <c r="K1035" s="38"/>
      <c r="L1035" s="38"/>
    </row>
    <row r="1036" spans="1:12" s="1" customFormat="1" ht="28.5" customHeight="1">
      <c r="A1036" s="63" t="s">
        <v>1454</v>
      </c>
      <c r="B1036" s="29" t="s">
        <v>1455</v>
      </c>
      <c r="C1036" s="35">
        <v>926</v>
      </c>
      <c r="D1036" s="35">
        <v>92601</v>
      </c>
      <c r="E1036" s="35" t="s">
        <v>1154</v>
      </c>
      <c r="F1036" s="40">
        <v>180000</v>
      </c>
      <c r="G1036" s="40"/>
      <c r="H1036" s="40"/>
      <c r="I1036" s="40"/>
      <c r="J1036" s="2" t="s">
        <v>2075</v>
      </c>
      <c r="K1036" s="38"/>
      <c r="L1036" s="38"/>
    </row>
    <row r="1037" spans="1:12" s="1" customFormat="1" ht="42" customHeight="1">
      <c r="A1037" s="35" t="s">
        <v>1456</v>
      </c>
      <c r="B1037" s="29" t="s">
        <v>1457</v>
      </c>
      <c r="C1037" s="35">
        <v>926</v>
      </c>
      <c r="D1037" s="35">
        <v>92601</v>
      </c>
      <c r="E1037" s="35" t="s">
        <v>1154</v>
      </c>
      <c r="F1037" s="40"/>
      <c r="G1037" s="40">
        <v>129457</v>
      </c>
      <c r="H1037" s="40">
        <v>129450</v>
      </c>
      <c r="I1037" s="40">
        <f t="shared" ref="I1037" si="319">H1037/G1037*100</f>
        <v>99.994592799153395</v>
      </c>
      <c r="J1037" s="2" t="s">
        <v>1932</v>
      </c>
      <c r="K1037" s="38"/>
      <c r="L1037" s="38"/>
    </row>
    <row r="1038" spans="1:12" s="1" customFormat="1" ht="27.75" customHeight="1">
      <c r="A1038" s="35" t="s">
        <v>2192</v>
      </c>
      <c r="B1038" s="29" t="s">
        <v>1458</v>
      </c>
      <c r="C1038" s="35">
        <v>926</v>
      </c>
      <c r="D1038" s="35">
        <v>92601</v>
      </c>
      <c r="E1038" s="35" t="s">
        <v>1154</v>
      </c>
      <c r="F1038" s="40">
        <v>200000</v>
      </c>
      <c r="G1038" s="40"/>
      <c r="H1038" s="40"/>
      <c r="I1038" s="40"/>
      <c r="J1038" s="2" t="s">
        <v>1933</v>
      </c>
      <c r="K1038" s="38"/>
      <c r="L1038" s="38"/>
    </row>
    <row r="1039" spans="1:12" s="1" customFormat="1" ht="54" customHeight="1">
      <c r="A1039" s="35" t="s">
        <v>1459</v>
      </c>
      <c r="B1039" s="29" t="s">
        <v>1460</v>
      </c>
      <c r="C1039" s="35">
        <v>926</v>
      </c>
      <c r="D1039" s="35">
        <v>92601</v>
      </c>
      <c r="E1039" s="35" t="s">
        <v>1154</v>
      </c>
      <c r="F1039" s="40">
        <v>500000</v>
      </c>
      <c r="G1039" s="40"/>
      <c r="H1039" s="40"/>
      <c r="I1039" s="40"/>
      <c r="J1039" s="2" t="s">
        <v>2076</v>
      </c>
      <c r="K1039" s="38"/>
      <c r="L1039" s="38"/>
    </row>
    <row r="1040" spans="1:12" s="1" customFormat="1" ht="41.25" customHeight="1">
      <c r="A1040" s="35" t="s">
        <v>1461</v>
      </c>
      <c r="B1040" s="29" t="s">
        <v>1462</v>
      </c>
      <c r="C1040" s="35">
        <v>801</v>
      </c>
      <c r="D1040" s="35">
        <v>80101</v>
      </c>
      <c r="E1040" s="35" t="s">
        <v>1463</v>
      </c>
      <c r="F1040" s="40">
        <v>150000</v>
      </c>
      <c r="G1040" s="40"/>
      <c r="H1040" s="40"/>
      <c r="I1040" s="40"/>
      <c r="J1040" s="2" t="s">
        <v>1934</v>
      </c>
      <c r="K1040" s="38"/>
      <c r="L1040" s="38"/>
    </row>
    <row r="1041" spans="1:12" s="1" customFormat="1" ht="30.75" customHeight="1">
      <c r="A1041" s="35" t="s">
        <v>1464</v>
      </c>
      <c r="B1041" s="29" t="s">
        <v>1465</v>
      </c>
      <c r="C1041" s="35">
        <v>926</v>
      </c>
      <c r="D1041" s="35">
        <v>92601</v>
      </c>
      <c r="E1041" s="35" t="s">
        <v>1154</v>
      </c>
      <c r="F1041" s="40">
        <v>200000</v>
      </c>
      <c r="G1041" s="40">
        <v>148830</v>
      </c>
      <c r="H1041" s="40">
        <v>148830</v>
      </c>
      <c r="I1041" s="40">
        <f t="shared" ref="I1041" si="320">H1041/G1041*100</f>
        <v>100</v>
      </c>
      <c r="J1041" s="2" t="s">
        <v>1935</v>
      </c>
      <c r="K1041" s="38"/>
      <c r="L1041" s="38"/>
    </row>
    <row r="1042" spans="1:12" s="1" customFormat="1" ht="27.75" customHeight="1">
      <c r="A1042" s="35" t="s">
        <v>1466</v>
      </c>
      <c r="B1042" s="29" t="s">
        <v>1467</v>
      </c>
      <c r="C1042" s="35">
        <v>926</v>
      </c>
      <c r="D1042" s="35">
        <v>92601</v>
      </c>
      <c r="E1042" s="35" t="s">
        <v>1154</v>
      </c>
      <c r="F1042" s="40">
        <v>1000000</v>
      </c>
      <c r="G1042" s="40"/>
      <c r="H1042" s="40"/>
      <c r="I1042" s="40"/>
      <c r="J1042" s="2" t="s">
        <v>1918</v>
      </c>
      <c r="K1042" s="38"/>
      <c r="L1042" s="38"/>
    </row>
    <row r="1043" spans="1:12" s="1" customFormat="1" ht="41.25" customHeight="1">
      <c r="A1043" s="35" t="s">
        <v>2193</v>
      </c>
      <c r="B1043" s="29" t="s">
        <v>1468</v>
      </c>
      <c r="C1043" s="35">
        <v>854</v>
      </c>
      <c r="D1043" s="35">
        <v>85407</v>
      </c>
      <c r="E1043" s="35" t="s">
        <v>190</v>
      </c>
      <c r="F1043" s="40">
        <v>250000</v>
      </c>
      <c r="G1043" s="40">
        <v>250000</v>
      </c>
      <c r="H1043" s="40">
        <v>250000</v>
      </c>
      <c r="I1043" s="40">
        <f t="shared" ref="I1043:I1044" si="321">H1043/G1043*100</f>
        <v>100</v>
      </c>
      <c r="J1043" s="2" t="s">
        <v>1936</v>
      </c>
      <c r="K1043" s="38"/>
      <c r="L1043" s="38"/>
    </row>
    <row r="1044" spans="1:12" s="1" customFormat="1" ht="216.75">
      <c r="A1044" s="41" t="s">
        <v>1469</v>
      </c>
      <c r="B1044" s="42" t="s">
        <v>1470</v>
      </c>
      <c r="C1044" s="41">
        <v>926</v>
      </c>
      <c r="D1044" s="41">
        <v>92601</v>
      </c>
      <c r="E1044" s="41" t="s">
        <v>1154</v>
      </c>
      <c r="F1044" s="43">
        <v>3600000</v>
      </c>
      <c r="G1044" s="43">
        <v>3138857</v>
      </c>
      <c r="H1044" s="43">
        <v>3138811.14</v>
      </c>
      <c r="I1044" s="43">
        <f t="shared" si="321"/>
        <v>99.998538958608179</v>
      </c>
      <c r="J1044" s="50" t="s">
        <v>2468</v>
      </c>
      <c r="K1044" s="38"/>
      <c r="L1044" s="38"/>
    </row>
    <row r="1045" spans="1:12" s="1" customFormat="1" ht="229.5">
      <c r="A1045" s="44"/>
      <c r="B1045" s="51"/>
      <c r="C1045" s="44"/>
      <c r="D1045" s="44"/>
      <c r="E1045" s="44"/>
      <c r="F1045" s="46"/>
      <c r="G1045" s="46"/>
      <c r="H1045" s="46"/>
      <c r="I1045" s="46"/>
      <c r="J1045" s="5" t="s">
        <v>2467</v>
      </c>
      <c r="K1045" s="38"/>
      <c r="L1045" s="38"/>
    </row>
    <row r="1046" spans="1:12" s="1" customFormat="1" ht="153">
      <c r="A1046" s="44"/>
      <c r="B1046" s="51"/>
      <c r="C1046" s="44"/>
      <c r="D1046" s="44"/>
      <c r="E1046" s="44"/>
      <c r="F1046" s="46"/>
      <c r="G1046" s="46"/>
      <c r="H1046" s="46"/>
      <c r="I1046" s="46"/>
      <c r="J1046" s="5" t="s">
        <v>2469</v>
      </c>
      <c r="K1046" s="38"/>
      <c r="L1046" s="38"/>
    </row>
    <row r="1047" spans="1:12" s="1" customFormat="1" ht="54" customHeight="1">
      <c r="A1047" s="35" t="s">
        <v>1471</v>
      </c>
      <c r="B1047" s="29" t="s">
        <v>1472</v>
      </c>
      <c r="C1047" s="35">
        <v>926</v>
      </c>
      <c r="D1047" s="35">
        <v>92601</v>
      </c>
      <c r="E1047" s="35" t="s">
        <v>1154</v>
      </c>
      <c r="F1047" s="40">
        <v>1000000</v>
      </c>
      <c r="G1047" s="40">
        <v>3300</v>
      </c>
      <c r="H1047" s="40">
        <v>3278.6</v>
      </c>
      <c r="I1047" s="40">
        <f t="shared" ref="I1047:I1049" si="322">H1047/G1047*100</f>
        <v>99.351515151515144</v>
      </c>
      <c r="J1047" s="2" t="s">
        <v>1937</v>
      </c>
      <c r="K1047" s="38"/>
      <c r="L1047" s="38"/>
    </row>
    <row r="1048" spans="1:12" s="1" customFormat="1" ht="279.60000000000002" customHeight="1">
      <c r="A1048" s="35" t="s">
        <v>1473</v>
      </c>
      <c r="B1048" s="29" t="s">
        <v>1474</v>
      </c>
      <c r="C1048" s="35">
        <v>926</v>
      </c>
      <c r="D1048" s="35">
        <v>92601</v>
      </c>
      <c r="E1048" s="35" t="s">
        <v>1154</v>
      </c>
      <c r="F1048" s="40">
        <v>7899483</v>
      </c>
      <c r="G1048" s="40">
        <v>7880206</v>
      </c>
      <c r="H1048" s="40">
        <v>7807300.6200000001</v>
      </c>
      <c r="I1048" s="40">
        <f t="shared" si="322"/>
        <v>99.074829008277192</v>
      </c>
      <c r="J1048" s="2" t="s">
        <v>2315</v>
      </c>
      <c r="K1048" s="38"/>
      <c r="L1048" s="38"/>
    </row>
    <row r="1049" spans="1:12" s="1" customFormat="1" ht="344.25">
      <c r="A1049" s="35" t="s">
        <v>1475</v>
      </c>
      <c r="B1049" s="29" t="s">
        <v>1476</v>
      </c>
      <c r="C1049" s="35">
        <v>926</v>
      </c>
      <c r="D1049" s="35">
        <v>92601</v>
      </c>
      <c r="E1049" s="35" t="s">
        <v>1154</v>
      </c>
      <c r="F1049" s="40">
        <v>13770372</v>
      </c>
      <c r="G1049" s="40">
        <v>13673270</v>
      </c>
      <c r="H1049" s="40">
        <v>13668351.810000001</v>
      </c>
      <c r="I1049" s="40">
        <f t="shared" si="322"/>
        <v>99.964030623252526</v>
      </c>
      <c r="J1049" s="2" t="s">
        <v>2316</v>
      </c>
      <c r="K1049" s="38"/>
      <c r="L1049" s="38"/>
    </row>
    <row r="1050" spans="1:12" s="1" customFormat="1" ht="67.5" customHeight="1">
      <c r="A1050" s="35" t="s">
        <v>1477</v>
      </c>
      <c r="B1050" s="29" t="s">
        <v>1478</v>
      </c>
      <c r="C1050" s="35">
        <v>926</v>
      </c>
      <c r="D1050" s="35">
        <v>92601</v>
      </c>
      <c r="E1050" s="35" t="s">
        <v>1154</v>
      </c>
      <c r="F1050" s="40">
        <v>1000000</v>
      </c>
      <c r="G1050" s="40">
        <v>1280000</v>
      </c>
      <c r="H1050" s="40">
        <v>1152845.53</v>
      </c>
      <c r="I1050" s="40">
        <f t="shared" ref="I1050:I1051" si="323">H1050/G1050*100</f>
        <v>90.066057031249997</v>
      </c>
      <c r="J1050" s="2" t="s">
        <v>2077</v>
      </c>
      <c r="K1050" s="38"/>
      <c r="L1050" s="38"/>
    </row>
    <row r="1051" spans="1:12" s="1" customFormat="1" ht="158.25" customHeight="1">
      <c r="A1051" s="35" t="s">
        <v>1479</v>
      </c>
      <c r="B1051" s="29" t="s">
        <v>1480</v>
      </c>
      <c r="C1051" s="35">
        <v>926</v>
      </c>
      <c r="D1051" s="35">
        <v>92601</v>
      </c>
      <c r="E1051" s="35" t="s">
        <v>1154</v>
      </c>
      <c r="F1051" s="40">
        <v>9750000</v>
      </c>
      <c r="G1051" s="40">
        <v>7646658</v>
      </c>
      <c r="H1051" s="40">
        <v>7646626.3600000003</v>
      </c>
      <c r="I1051" s="40">
        <f t="shared" si="323"/>
        <v>99.999586224465645</v>
      </c>
      <c r="J1051" s="2" t="s">
        <v>2078</v>
      </c>
      <c r="K1051" s="38"/>
      <c r="L1051" s="38"/>
    </row>
    <row r="1052" spans="1:12" s="1" customFormat="1" ht="102">
      <c r="A1052" s="44"/>
      <c r="B1052" s="51"/>
      <c r="C1052" s="44"/>
      <c r="D1052" s="44"/>
      <c r="E1052" s="44"/>
      <c r="F1052" s="46"/>
      <c r="G1052" s="46"/>
      <c r="H1052" s="46"/>
      <c r="I1052" s="46"/>
      <c r="J1052" s="5" t="s">
        <v>2188</v>
      </c>
      <c r="K1052" s="38"/>
      <c r="L1052" s="38"/>
    </row>
    <row r="1053" spans="1:12" s="1" customFormat="1" ht="363" customHeight="1">
      <c r="A1053" s="35" t="s">
        <v>1481</v>
      </c>
      <c r="B1053" s="29" t="s">
        <v>1482</v>
      </c>
      <c r="C1053" s="35">
        <v>926</v>
      </c>
      <c r="D1053" s="35">
        <v>92601</v>
      </c>
      <c r="E1053" s="35" t="s">
        <v>1154</v>
      </c>
      <c r="F1053" s="40">
        <v>1941366</v>
      </c>
      <c r="G1053" s="40">
        <v>15541700</v>
      </c>
      <c r="H1053" s="40">
        <v>15534058.800000001</v>
      </c>
      <c r="I1053" s="40">
        <f t="shared" ref="I1053:I1056" si="324">H1053/G1053*100</f>
        <v>99.950834207326096</v>
      </c>
      <c r="J1053" s="2" t="s">
        <v>2317</v>
      </c>
      <c r="K1053" s="38"/>
      <c r="L1053" s="38"/>
    </row>
    <row r="1054" spans="1:12" s="1" customFormat="1" ht="140.25">
      <c r="A1054" s="44"/>
      <c r="B1054" s="51"/>
      <c r="C1054" s="44"/>
      <c r="D1054" s="44"/>
      <c r="E1054" s="44"/>
      <c r="F1054" s="46"/>
      <c r="G1054" s="46"/>
      <c r="H1054" s="46"/>
      <c r="I1054" s="46"/>
      <c r="J1054" s="5" t="s">
        <v>2470</v>
      </c>
      <c r="K1054" s="38"/>
      <c r="L1054" s="38"/>
    </row>
    <row r="1055" spans="1:12" s="1" customFormat="1" ht="27.75" customHeight="1">
      <c r="A1055" s="35" t="s">
        <v>1483</v>
      </c>
      <c r="B1055" s="29" t="s">
        <v>1484</v>
      </c>
      <c r="C1055" s="35">
        <v>926</v>
      </c>
      <c r="D1055" s="35">
        <v>92601</v>
      </c>
      <c r="E1055" s="35" t="s">
        <v>1154</v>
      </c>
      <c r="F1055" s="40">
        <v>50000</v>
      </c>
      <c r="G1055" s="40">
        <v>32000</v>
      </c>
      <c r="H1055" s="40">
        <v>31980</v>
      </c>
      <c r="I1055" s="40">
        <f t="shared" si="324"/>
        <v>99.9375</v>
      </c>
      <c r="J1055" s="2" t="s">
        <v>1938</v>
      </c>
      <c r="K1055" s="38"/>
      <c r="L1055" s="38"/>
    </row>
    <row r="1056" spans="1:12" s="1" customFormat="1" ht="210.75" customHeight="1">
      <c r="A1056" s="35" t="s">
        <v>1485</v>
      </c>
      <c r="B1056" s="29" t="s">
        <v>1486</v>
      </c>
      <c r="C1056" s="35">
        <v>926</v>
      </c>
      <c r="D1056" s="35">
        <v>92601</v>
      </c>
      <c r="E1056" s="35" t="s">
        <v>1154</v>
      </c>
      <c r="F1056" s="40">
        <v>8843155</v>
      </c>
      <c r="G1056" s="40">
        <v>9801125</v>
      </c>
      <c r="H1056" s="40">
        <v>9723214.6400000006</v>
      </c>
      <c r="I1056" s="40">
        <f t="shared" si="324"/>
        <v>99.205087579231986</v>
      </c>
      <c r="J1056" s="2" t="s">
        <v>2107</v>
      </c>
      <c r="K1056" s="38"/>
      <c r="L1056" s="38"/>
    </row>
    <row r="1057" spans="1:12" s="1" customFormat="1" ht="114.75">
      <c r="A1057" s="35" t="s">
        <v>1487</v>
      </c>
      <c r="B1057" s="29" t="s">
        <v>1488</v>
      </c>
      <c r="C1057" s="35">
        <v>926</v>
      </c>
      <c r="D1057" s="35">
        <v>92601</v>
      </c>
      <c r="E1057" s="35" t="s">
        <v>1154</v>
      </c>
      <c r="F1057" s="40">
        <v>9956000</v>
      </c>
      <c r="G1057" s="40">
        <v>14871717</v>
      </c>
      <c r="H1057" s="40">
        <v>14851535.960000001</v>
      </c>
      <c r="I1057" s="40">
        <f t="shared" ref="I1057:I1063" si="325">H1057/G1057*100</f>
        <v>99.864299192890783</v>
      </c>
      <c r="J1057" s="2" t="s">
        <v>2471</v>
      </c>
      <c r="K1057" s="38"/>
      <c r="L1057" s="38"/>
    </row>
    <row r="1058" spans="1:12" s="1" customFormat="1" ht="229.5">
      <c r="A1058" s="44"/>
      <c r="B1058" s="51"/>
      <c r="C1058" s="44"/>
      <c r="D1058" s="44"/>
      <c r="E1058" s="44"/>
      <c r="F1058" s="46"/>
      <c r="G1058" s="46"/>
      <c r="H1058" s="46"/>
      <c r="I1058" s="46"/>
      <c r="J1058" s="5" t="s">
        <v>2472</v>
      </c>
      <c r="K1058" s="38"/>
      <c r="L1058" s="38"/>
    </row>
    <row r="1059" spans="1:12" s="1" customFormat="1" ht="155.25" customHeight="1">
      <c r="A1059" s="35" t="s">
        <v>1489</v>
      </c>
      <c r="B1059" s="29" t="s">
        <v>1490</v>
      </c>
      <c r="C1059" s="35">
        <v>926</v>
      </c>
      <c r="D1059" s="35">
        <v>92601</v>
      </c>
      <c r="E1059" s="35" t="s">
        <v>1154</v>
      </c>
      <c r="F1059" s="40">
        <v>500000</v>
      </c>
      <c r="G1059" s="40">
        <v>627900</v>
      </c>
      <c r="H1059" s="40">
        <v>566504.06999999995</v>
      </c>
      <c r="I1059" s="40">
        <f t="shared" si="325"/>
        <v>90.222021022455806</v>
      </c>
      <c r="J1059" s="2" t="s">
        <v>2079</v>
      </c>
      <c r="K1059" s="38"/>
      <c r="L1059" s="38"/>
    </row>
    <row r="1060" spans="1:12" s="1" customFormat="1" ht="114.75">
      <c r="A1060" s="35" t="s">
        <v>1491</v>
      </c>
      <c r="B1060" s="29" t="s">
        <v>1492</v>
      </c>
      <c r="C1060" s="35">
        <v>926</v>
      </c>
      <c r="D1060" s="35">
        <v>92601</v>
      </c>
      <c r="E1060" s="35" t="s">
        <v>1154</v>
      </c>
      <c r="F1060" s="40">
        <v>375000</v>
      </c>
      <c r="G1060" s="40">
        <v>375000</v>
      </c>
      <c r="H1060" s="40">
        <v>375000</v>
      </c>
      <c r="I1060" s="40">
        <f t="shared" si="325"/>
        <v>100</v>
      </c>
      <c r="J1060" s="2" t="s">
        <v>1939</v>
      </c>
      <c r="K1060" s="38"/>
      <c r="L1060" s="38"/>
    </row>
    <row r="1061" spans="1:12" s="1" customFormat="1" ht="194.25" customHeight="1">
      <c r="A1061" s="41" t="s">
        <v>1493</v>
      </c>
      <c r="B1061" s="42" t="s">
        <v>1494</v>
      </c>
      <c r="C1061" s="41"/>
      <c r="D1061" s="41"/>
      <c r="E1061" s="41"/>
      <c r="F1061" s="43">
        <f>F1062+F1063</f>
        <v>1000000</v>
      </c>
      <c r="G1061" s="43">
        <f>G1062+G1063</f>
        <v>1079140</v>
      </c>
      <c r="H1061" s="43">
        <f>H1062+H1063</f>
        <v>1078999.73</v>
      </c>
      <c r="I1061" s="43">
        <f t="shared" si="325"/>
        <v>99.98700168652816</v>
      </c>
      <c r="J1061" s="68" t="s">
        <v>2318</v>
      </c>
      <c r="K1061" s="38"/>
      <c r="L1061" s="38"/>
    </row>
    <row r="1062" spans="1:12" s="1" customFormat="1" ht="28.5" customHeight="1">
      <c r="A1062" s="47"/>
      <c r="B1062" s="48" t="s">
        <v>110</v>
      </c>
      <c r="C1062" s="47">
        <v>926</v>
      </c>
      <c r="D1062" s="47">
        <v>92601</v>
      </c>
      <c r="E1062" s="47" t="s">
        <v>1154</v>
      </c>
      <c r="F1062" s="49">
        <v>1000000</v>
      </c>
      <c r="G1062" s="49">
        <v>1012200</v>
      </c>
      <c r="H1062" s="49">
        <v>1012059.73</v>
      </c>
      <c r="I1062" s="49">
        <f t="shared" si="325"/>
        <v>99.98614206678522</v>
      </c>
      <c r="J1062" s="70" t="s">
        <v>1940</v>
      </c>
      <c r="K1062" s="38"/>
      <c r="L1062" s="38"/>
    </row>
    <row r="1063" spans="1:12" s="1" customFormat="1" ht="28.5" customHeight="1">
      <c r="A1063" s="47"/>
      <c r="B1063" s="48" t="s">
        <v>23</v>
      </c>
      <c r="C1063" s="47">
        <v>926</v>
      </c>
      <c r="D1063" s="47">
        <v>92605</v>
      </c>
      <c r="E1063" s="47" t="s">
        <v>1154</v>
      </c>
      <c r="F1063" s="49"/>
      <c r="G1063" s="49">
        <v>66940</v>
      </c>
      <c r="H1063" s="49">
        <v>66940</v>
      </c>
      <c r="I1063" s="49">
        <f t="shared" si="325"/>
        <v>100</v>
      </c>
      <c r="J1063" s="69" t="s">
        <v>1940</v>
      </c>
      <c r="K1063" s="38"/>
      <c r="L1063" s="38"/>
    </row>
    <row r="1064" spans="1:12" s="1" customFormat="1" ht="91.5" customHeight="1">
      <c r="A1064" s="35" t="s">
        <v>1495</v>
      </c>
      <c r="B1064" s="29" t="s">
        <v>1496</v>
      </c>
      <c r="C1064" s="35">
        <v>900</v>
      </c>
      <c r="D1064" s="35">
        <v>90095</v>
      </c>
      <c r="E1064" s="35" t="s">
        <v>292</v>
      </c>
      <c r="F1064" s="40">
        <v>1700000</v>
      </c>
      <c r="G1064" s="40">
        <v>1450000</v>
      </c>
      <c r="H1064" s="40">
        <v>1449135.83</v>
      </c>
      <c r="I1064" s="40">
        <f t="shared" ref="I1064:I1069" si="326">H1064/G1064*100</f>
        <v>99.940402068965511</v>
      </c>
      <c r="J1064" s="2" t="s">
        <v>2319</v>
      </c>
      <c r="K1064" s="38"/>
      <c r="L1064" s="38"/>
    </row>
    <row r="1065" spans="1:12" s="1" customFormat="1" ht="27.75" customHeight="1">
      <c r="A1065" s="41" t="s">
        <v>1497</v>
      </c>
      <c r="B1065" s="42" t="s">
        <v>1498</v>
      </c>
      <c r="C1065" s="41"/>
      <c r="D1065" s="41"/>
      <c r="E1065" s="41"/>
      <c r="F1065" s="43">
        <f>F1066+F1067</f>
        <v>37000</v>
      </c>
      <c r="G1065" s="43">
        <f>G1066+G1067</f>
        <v>42700</v>
      </c>
      <c r="H1065" s="43">
        <f>H1066+H1067</f>
        <v>42619.5</v>
      </c>
      <c r="I1065" s="43">
        <f t="shared" si="326"/>
        <v>99.811475409836063</v>
      </c>
      <c r="J1065" s="68" t="s">
        <v>1941</v>
      </c>
      <c r="K1065" s="38"/>
      <c r="L1065" s="38"/>
    </row>
    <row r="1066" spans="1:12" s="1" customFormat="1" ht="28.5" customHeight="1">
      <c r="A1066" s="47"/>
      <c r="B1066" s="48" t="s">
        <v>110</v>
      </c>
      <c r="C1066" s="47">
        <v>926</v>
      </c>
      <c r="D1066" s="47">
        <v>92601</v>
      </c>
      <c r="E1066" s="47" t="s">
        <v>1154</v>
      </c>
      <c r="F1066" s="49"/>
      <c r="G1066" s="49">
        <v>5700</v>
      </c>
      <c r="H1066" s="49">
        <v>5619.5</v>
      </c>
      <c r="I1066" s="49">
        <f t="shared" si="326"/>
        <v>98.587719298245617</v>
      </c>
      <c r="J1066" s="70" t="s">
        <v>1941</v>
      </c>
      <c r="K1066" s="38"/>
      <c r="L1066" s="38"/>
    </row>
    <row r="1067" spans="1:12" s="1" customFormat="1" ht="28.5" customHeight="1">
      <c r="A1067" s="47"/>
      <c r="B1067" s="48" t="s">
        <v>34</v>
      </c>
      <c r="C1067" s="47">
        <v>926</v>
      </c>
      <c r="D1067" s="47">
        <v>92601</v>
      </c>
      <c r="E1067" s="47" t="s">
        <v>1154</v>
      </c>
      <c r="F1067" s="49">
        <v>37000</v>
      </c>
      <c r="G1067" s="49">
        <v>37000</v>
      </c>
      <c r="H1067" s="49">
        <v>37000</v>
      </c>
      <c r="I1067" s="49">
        <f t="shared" si="326"/>
        <v>100</v>
      </c>
      <c r="J1067" s="69" t="s">
        <v>1941</v>
      </c>
      <c r="K1067" s="38"/>
      <c r="L1067" s="38"/>
    </row>
    <row r="1068" spans="1:12" s="1" customFormat="1" ht="68.25" customHeight="1">
      <c r="A1068" s="41" t="s">
        <v>1499</v>
      </c>
      <c r="B1068" s="42" t="s">
        <v>1500</v>
      </c>
      <c r="C1068" s="41"/>
      <c r="D1068" s="41"/>
      <c r="E1068" s="41"/>
      <c r="F1068" s="43">
        <f>F1069</f>
        <v>47000</v>
      </c>
      <c r="G1068" s="43">
        <f>G1069</f>
        <v>47000</v>
      </c>
      <c r="H1068" s="43">
        <f>H1069</f>
        <v>46999.38</v>
      </c>
      <c r="I1068" s="43">
        <f t="shared" si="326"/>
        <v>99.998680851063824</v>
      </c>
      <c r="J1068" s="68" t="s">
        <v>2080</v>
      </c>
      <c r="K1068" s="38"/>
      <c r="L1068" s="38"/>
    </row>
    <row r="1069" spans="1:12" s="1" customFormat="1" ht="28.5" customHeight="1">
      <c r="A1069" s="44"/>
      <c r="B1069" s="45" t="s">
        <v>38</v>
      </c>
      <c r="C1069" s="44">
        <v>926</v>
      </c>
      <c r="D1069" s="44">
        <v>92601</v>
      </c>
      <c r="E1069" s="44" t="s">
        <v>1154</v>
      </c>
      <c r="F1069" s="46">
        <v>47000</v>
      </c>
      <c r="G1069" s="46">
        <v>47000</v>
      </c>
      <c r="H1069" s="46">
        <v>46999.38</v>
      </c>
      <c r="I1069" s="46">
        <f t="shared" si="326"/>
        <v>99.998680851063824</v>
      </c>
      <c r="J1069" s="69" t="s">
        <v>1942</v>
      </c>
      <c r="K1069" s="38"/>
      <c r="L1069" s="38"/>
    </row>
    <row r="1070" spans="1:12" s="1" customFormat="1" ht="70.5" customHeight="1">
      <c r="A1070" s="41" t="s">
        <v>1501</v>
      </c>
      <c r="B1070" s="42" t="s">
        <v>1502</v>
      </c>
      <c r="C1070" s="41"/>
      <c r="D1070" s="41"/>
      <c r="E1070" s="41"/>
      <c r="F1070" s="43">
        <f>F1071+F1072</f>
        <v>600000</v>
      </c>
      <c r="G1070" s="43">
        <f>G1071+G1072</f>
        <v>751000</v>
      </c>
      <c r="H1070" s="43">
        <f>H1071+H1072</f>
        <v>750594.38</v>
      </c>
      <c r="I1070" s="43">
        <f t="shared" ref="I1070:I1079" si="327">H1070/G1070*100</f>
        <v>99.945989347536624</v>
      </c>
      <c r="J1070" s="68" t="s">
        <v>2320</v>
      </c>
      <c r="K1070" s="38"/>
      <c r="L1070" s="38"/>
    </row>
    <row r="1071" spans="1:12" s="1" customFormat="1" ht="28.5" customHeight="1">
      <c r="A1071" s="47"/>
      <c r="B1071" s="48" t="s">
        <v>110</v>
      </c>
      <c r="C1071" s="47">
        <v>926</v>
      </c>
      <c r="D1071" s="47">
        <v>92601</v>
      </c>
      <c r="E1071" s="47" t="s">
        <v>1154</v>
      </c>
      <c r="F1071" s="49"/>
      <c r="G1071" s="49">
        <v>35200</v>
      </c>
      <c r="H1071" s="49">
        <v>34794.379999999997</v>
      </c>
      <c r="I1071" s="49">
        <f t="shared" si="327"/>
        <v>98.847670454545451</v>
      </c>
      <c r="J1071" s="70" t="s">
        <v>1943</v>
      </c>
      <c r="K1071" s="38"/>
      <c r="L1071" s="38"/>
    </row>
    <row r="1072" spans="1:12" s="1" customFormat="1" ht="28.5" customHeight="1">
      <c r="A1072" s="47"/>
      <c r="B1072" s="48" t="s">
        <v>38</v>
      </c>
      <c r="C1072" s="47">
        <v>926</v>
      </c>
      <c r="D1072" s="47">
        <v>92601</v>
      </c>
      <c r="E1072" s="47" t="s">
        <v>1154</v>
      </c>
      <c r="F1072" s="49">
        <v>600000</v>
      </c>
      <c r="G1072" s="49">
        <v>715800</v>
      </c>
      <c r="H1072" s="49">
        <v>715800</v>
      </c>
      <c r="I1072" s="49">
        <f t="shared" si="327"/>
        <v>100</v>
      </c>
      <c r="J1072" s="69" t="s">
        <v>1943</v>
      </c>
      <c r="K1072" s="38"/>
      <c r="L1072" s="38"/>
    </row>
    <row r="1073" spans="1:12" s="1" customFormat="1" ht="90" customHeight="1">
      <c r="A1073" s="41" t="s">
        <v>1503</v>
      </c>
      <c r="B1073" s="42" t="s">
        <v>1504</v>
      </c>
      <c r="C1073" s="41"/>
      <c r="D1073" s="41"/>
      <c r="E1073" s="41"/>
      <c r="F1073" s="43">
        <f>F1074</f>
        <v>395000</v>
      </c>
      <c r="G1073" s="43">
        <f>G1074</f>
        <v>326800</v>
      </c>
      <c r="H1073" s="43">
        <f>H1074</f>
        <v>326773.89</v>
      </c>
      <c r="I1073" s="43">
        <f t="shared" ref="I1073:I1074" si="328">H1073/G1073*100</f>
        <v>99.99201040391678</v>
      </c>
      <c r="J1073" s="68" t="s">
        <v>2321</v>
      </c>
      <c r="K1073" s="38"/>
      <c r="L1073" s="38"/>
    </row>
    <row r="1074" spans="1:12" s="1" customFormat="1" ht="28.5" customHeight="1">
      <c r="A1074" s="44"/>
      <c r="B1074" s="45" t="s">
        <v>38</v>
      </c>
      <c r="C1074" s="44">
        <v>926</v>
      </c>
      <c r="D1074" s="44">
        <v>92601</v>
      </c>
      <c r="E1074" s="44" t="s">
        <v>1154</v>
      </c>
      <c r="F1074" s="46">
        <v>395000</v>
      </c>
      <c r="G1074" s="46">
        <v>326800</v>
      </c>
      <c r="H1074" s="46">
        <v>326773.89</v>
      </c>
      <c r="I1074" s="46">
        <f t="shared" si="328"/>
        <v>99.99201040391678</v>
      </c>
      <c r="J1074" s="69" t="s">
        <v>1944</v>
      </c>
      <c r="K1074" s="38"/>
      <c r="L1074" s="38"/>
    </row>
    <row r="1075" spans="1:12" s="1" customFormat="1" ht="27.75" customHeight="1">
      <c r="A1075" s="41" t="s">
        <v>1505</v>
      </c>
      <c r="B1075" s="42" t="s">
        <v>1506</v>
      </c>
      <c r="C1075" s="41"/>
      <c r="D1075" s="41"/>
      <c r="E1075" s="41"/>
      <c r="F1075" s="43">
        <f>F1076</f>
        <v>450000</v>
      </c>
      <c r="G1075" s="43">
        <f>G1076</f>
        <v>424400</v>
      </c>
      <c r="H1075" s="43">
        <f>H1076</f>
        <v>424350</v>
      </c>
      <c r="I1075" s="43">
        <f t="shared" si="327"/>
        <v>99.988218661639962</v>
      </c>
      <c r="J1075" s="68" t="s">
        <v>2322</v>
      </c>
      <c r="K1075" s="38"/>
      <c r="L1075" s="38"/>
    </row>
    <row r="1076" spans="1:12" s="1" customFormat="1" ht="28.5" customHeight="1">
      <c r="A1076" s="44"/>
      <c r="B1076" s="45" t="s">
        <v>38</v>
      </c>
      <c r="C1076" s="44">
        <v>926</v>
      </c>
      <c r="D1076" s="44">
        <v>92601</v>
      </c>
      <c r="E1076" s="44" t="s">
        <v>1154</v>
      </c>
      <c r="F1076" s="46">
        <v>450000</v>
      </c>
      <c r="G1076" s="46">
        <v>424400</v>
      </c>
      <c r="H1076" s="46">
        <v>424350</v>
      </c>
      <c r="I1076" s="46">
        <f t="shared" si="327"/>
        <v>99.988218661639962</v>
      </c>
      <c r="J1076" s="69" t="s">
        <v>1945</v>
      </c>
      <c r="K1076" s="38"/>
      <c r="L1076" s="38"/>
    </row>
    <row r="1077" spans="1:12" s="1" customFormat="1" ht="180.6" customHeight="1">
      <c r="A1077" s="35" t="s">
        <v>1507</v>
      </c>
      <c r="B1077" s="29" t="s">
        <v>1508</v>
      </c>
      <c r="C1077" s="35">
        <v>926</v>
      </c>
      <c r="D1077" s="35">
        <v>92601</v>
      </c>
      <c r="E1077" s="35" t="s">
        <v>1154</v>
      </c>
      <c r="F1077" s="40"/>
      <c r="G1077" s="40">
        <v>1071300</v>
      </c>
      <c r="H1077" s="40">
        <v>1067995.2</v>
      </c>
      <c r="I1077" s="40">
        <f t="shared" si="327"/>
        <v>99.691514981797809</v>
      </c>
      <c r="J1077" s="2" t="s">
        <v>2108</v>
      </c>
      <c r="K1077" s="38"/>
      <c r="L1077" s="38"/>
    </row>
    <row r="1078" spans="1:12" s="1" customFormat="1" ht="127.5">
      <c r="A1078" s="44"/>
      <c r="B1078" s="51"/>
      <c r="C1078" s="44"/>
      <c r="D1078" s="44"/>
      <c r="E1078" s="44"/>
      <c r="F1078" s="46"/>
      <c r="G1078" s="46"/>
      <c r="H1078" s="46"/>
      <c r="I1078" s="46"/>
      <c r="J1078" s="5" t="s">
        <v>2081</v>
      </c>
      <c r="K1078" s="38"/>
      <c r="L1078" s="38"/>
    </row>
    <row r="1079" spans="1:12" s="19" customFormat="1" ht="28.5" customHeight="1">
      <c r="A1079" s="35"/>
      <c r="B1079" s="39" t="s">
        <v>71</v>
      </c>
      <c r="C1079" s="35"/>
      <c r="D1079" s="35"/>
      <c r="E1079" s="35"/>
      <c r="F1079" s="37">
        <f>F1080+F1100</f>
        <v>110778119</v>
      </c>
      <c r="G1079" s="37">
        <f>G1080+G1100</f>
        <v>94122604</v>
      </c>
      <c r="H1079" s="37">
        <f>H1080+H1100</f>
        <v>92959472.409999996</v>
      </c>
      <c r="I1079" s="37">
        <f t="shared" si="327"/>
        <v>98.76423777013224</v>
      </c>
      <c r="J1079" s="3"/>
      <c r="K1079" s="62"/>
      <c r="L1079" s="62"/>
    </row>
    <row r="1080" spans="1:12" s="19" customFormat="1" ht="28.5" customHeight="1">
      <c r="A1080" s="35"/>
      <c r="B1080" s="39" t="s">
        <v>72</v>
      </c>
      <c r="C1080" s="35"/>
      <c r="D1080" s="35"/>
      <c r="E1080" s="35"/>
      <c r="F1080" s="37">
        <f>F1081+F1082+F1083+F1084+F1085+F1088+F1089+F1092+F1093+F1094+F1099</f>
        <v>18793053</v>
      </c>
      <c r="G1080" s="37">
        <f>G1081+G1082+G1083+G1084+G1085+G1088+G1089+G1092+G1093+G1094+G1099</f>
        <v>20617667</v>
      </c>
      <c r="H1080" s="37">
        <f>H1081+H1082+H1083+H1084+H1085+H1088+H1089+H1092+H1093+H1094+H1099</f>
        <v>20397294.079999998</v>
      </c>
      <c r="I1080" s="37">
        <f t="shared" ref="I1080" si="329">H1080/G1080*100</f>
        <v>98.931145216381651</v>
      </c>
      <c r="J1080" s="3"/>
      <c r="K1080" s="62"/>
      <c r="L1080" s="62"/>
    </row>
    <row r="1081" spans="1:12" s="19" customFormat="1" ht="51">
      <c r="A1081" s="35" t="s">
        <v>1509</v>
      </c>
      <c r="B1081" s="29" t="s">
        <v>1510</v>
      </c>
      <c r="C1081" s="35">
        <v>921</v>
      </c>
      <c r="D1081" s="35">
        <v>92113</v>
      </c>
      <c r="E1081" s="35" t="s">
        <v>181</v>
      </c>
      <c r="F1081" s="40"/>
      <c r="G1081" s="40">
        <v>80000</v>
      </c>
      <c r="H1081" s="40">
        <v>70330.34</v>
      </c>
      <c r="I1081" s="40">
        <f>H1081/G1081*100</f>
        <v>87.912925000000001</v>
      </c>
      <c r="J1081" s="2" t="s">
        <v>2020</v>
      </c>
      <c r="K1081" s="62"/>
      <c r="L1081" s="62"/>
    </row>
    <row r="1082" spans="1:12" s="1" customFormat="1" ht="103.5" customHeight="1">
      <c r="A1082" s="35" t="s">
        <v>1511</v>
      </c>
      <c r="B1082" s="29" t="s">
        <v>1512</v>
      </c>
      <c r="C1082" s="35">
        <v>921</v>
      </c>
      <c r="D1082" s="35">
        <v>92106</v>
      </c>
      <c r="E1082" s="35" t="s">
        <v>181</v>
      </c>
      <c r="F1082" s="40">
        <v>1900000</v>
      </c>
      <c r="G1082" s="40">
        <v>1900000</v>
      </c>
      <c r="H1082" s="40">
        <v>1897212.43</v>
      </c>
      <c r="I1082" s="40">
        <f t="shared" ref="I1082:I1087" si="330">H1082/G1082*100</f>
        <v>99.853285789473674</v>
      </c>
      <c r="J1082" s="2" t="s">
        <v>2123</v>
      </c>
      <c r="K1082" s="38"/>
      <c r="L1082" s="38"/>
    </row>
    <row r="1083" spans="1:12" s="1" customFormat="1" ht="128.25" customHeight="1">
      <c r="A1083" s="35" t="s">
        <v>1513</v>
      </c>
      <c r="B1083" s="29" t="s">
        <v>1514</v>
      </c>
      <c r="C1083" s="35">
        <v>921</v>
      </c>
      <c r="D1083" s="35">
        <v>92118</v>
      </c>
      <c r="E1083" s="35" t="s">
        <v>181</v>
      </c>
      <c r="F1083" s="40">
        <v>6400000</v>
      </c>
      <c r="G1083" s="40">
        <v>5750000</v>
      </c>
      <c r="H1083" s="40">
        <v>5750000</v>
      </c>
      <c r="I1083" s="40">
        <f t="shared" si="330"/>
        <v>100</v>
      </c>
      <c r="J1083" s="2" t="s">
        <v>2473</v>
      </c>
      <c r="K1083" s="38"/>
      <c r="L1083" s="38"/>
    </row>
    <row r="1084" spans="1:12" s="1" customFormat="1" ht="38.25">
      <c r="A1084" s="35" t="s">
        <v>1515</v>
      </c>
      <c r="B1084" s="29" t="s">
        <v>1516</v>
      </c>
      <c r="C1084" s="35">
        <v>921</v>
      </c>
      <c r="D1084" s="35">
        <v>92109</v>
      </c>
      <c r="E1084" s="35" t="s">
        <v>146</v>
      </c>
      <c r="F1084" s="40"/>
      <c r="G1084" s="40">
        <v>22000</v>
      </c>
      <c r="H1084" s="40">
        <v>21832.5</v>
      </c>
      <c r="I1084" s="40">
        <f t="shared" si="330"/>
        <v>99.238636363636374</v>
      </c>
      <c r="J1084" s="2" t="s">
        <v>1946</v>
      </c>
      <c r="K1084" s="38"/>
      <c r="L1084" s="38"/>
    </row>
    <row r="1085" spans="1:12" s="1" customFormat="1" ht="54" customHeight="1">
      <c r="A1085" s="41" t="s">
        <v>1517</v>
      </c>
      <c r="B1085" s="42" t="s">
        <v>1518</v>
      </c>
      <c r="C1085" s="41"/>
      <c r="D1085" s="41"/>
      <c r="E1085" s="41"/>
      <c r="F1085" s="43">
        <f>F1086+F1087</f>
        <v>1252811</v>
      </c>
      <c r="G1085" s="43">
        <f>G1086+G1087</f>
        <v>1220811</v>
      </c>
      <c r="H1085" s="43">
        <f>H1086+H1087</f>
        <v>1216622.6200000001</v>
      </c>
      <c r="I1085" s="43">
        <f t="shared" si="330"/>
        <v>99.656918228947816</v>
      </c>
      <c r="J1085" s="68" t="s">
        <v>1947</v>
      </c>
      <c r="K1085" s="38"/>
      <c r="L1085" s="38"/>
    </row>
    <row r="1086" spans="1:12" s="1" customFormat="1" ht="28.5" customHeight="1">
      <c r="A1086" s="47"/>
      <c r="B1086" s="48" t="s">
        <v>110</v>
      </c>
      <c r="C1086" s="47">
        <v>921</v>
      </c>
      <c r="D1086" s="47">
        <v>92120</v>
      </c>
      <c r="E1086" s="47" t="s">
        <v>174</v>
      </c>
      <c r="F1086" s="49">
        <v>670000</v>
      </c>
      <c r="G1086" s="49">
        <v>638000</v>
      </c>
      <c r="H1086" s="49">
        <v>634962.88</v>
      </c>
      <c r="I1086" s="49">
        <f t="shared" si="330"/>
        <v>99.523962382445148</v>
      </c>
      <c r="J1086" s="70" t="s">
        <v>1947</v>
      </c>
      <c r="K1086" s="38"/>
      <c r="L1086" s="38"/>
    </row>
    <row r="1087" spans="1:12" s="1" customFormat="1" ht="28.5" customHeight="1">
      <c r="A1087" s="47"/>
      <c r="B1087" s="48" t="s">
        <v>25</v>
      </c>
      <c r="C1087" s="47">
        <v>921</v>
      </c>
      <c r="D1087" s="47">
        <v>92120</v>
      </c>
      <c r="E1087" s="47" t="s">
        <v>174</v>
      </c>
      <c r="F1087" s="49">
        <v>582811</v>
      </c>
      <c r="G1087" s="49">
        <v>582811</v>
      </c>
      <c r="H1087" s="49">
        <v>581659.74</v>
      </c>
      <c r="I1087" s="49">
        <f t="shared" si="330"/>
        <v>99.802464263714995</v>
      </c>
      <c r="J1087" s="69" t="s">
        <v>1947</v>
      </c>
      <c r="K1087" s="38"/>
      <c r="L1087" s="38"/>
    </row>
    <row r="1088" spans="1:12" s="1" customFormat="1" ht="48.75" customHeight="1">
      <c r="A1088" s="35" t="s">
        <v>1519</v>
      </c>
      <c r="B1088" s="29" t="s">
        <v>1520</v>
      </c>
      <c r="C1088" s="35">
        <v>921</v>
      </c>
      <c r="D1088" s="35">
        <v>92113</v>
      </c>
      <c r="E1088" s="35" t="s">
        <v>181</v>
      </c>
      <c r="F1088" s="40">
        <v>500000</v>
      </c>
      <c r="G1088" s="40">
        <v>500000</v>
      </c>
      <c r="H1088" s="40">
        <v>500000</v>
      </c>
      <c r="I1088" s="40">
        <f t="shared" ref="I1088:I1092" si="331">H1088/G1088*100</f>
        <v>100</v>
      </c>
      <c r="J1088" s="2" t="s">
        <v>2021</v>
      </c>
      <c r="K1088" s="38"/>
      <c r="L1088" s="38"/>
    </row>
    <row r="1089" spans="1:12" s="1" customFormat="1" ht="41.25" customHeight="1">
      <c r="A1089" s="41" t="s">
        <v>1521</v>
      </c>
      <c r="B1089" s="42" t="s">
        <v>1522</v>
      </c>
      <c r="C1089" s="41"/>
      <c r="D1089" s="41"/>
      <c r="E1089" s="41"/>
      <c r="F1089" s="43">
        <f>F1090+F1091</f>
        <v>812500</v>
      </c>
      <c r="G1089" s="43">
        <f>G1090+G1091</f>
        <v>143427</v>
      </c>
      <c r="H1089" s="43">
        <f>H1090+H1091</f>
        <v>119340</v>
      </c>
      <c r="I1089" s="43">
        <f t="shared" si="331"/>
        <v>83.206090903386382</v>
      </c>
      <c r="J1089" s="68" t="s">
        <v>2022</v>
      </c>
      <c r="K1089" s="38"/>
      <c r="L1089" s="38"/>
    </row>
    <row r="1090" spans="1:12" s="1" customFormat="1" ht="28.5" customHeight="1">
      <c r="A1090" s="47"/>
      <c r="B1090" s="48" t="s">
        <v>110</v>
      </c>
      <c r="C1090" s="47">
        <v>921</v>
      </c>
      <c r="D1090" s="47">
        <v>92120</v>
      </c>
      <c r="E1090" s="47" t="s">
        <v>174</v>
      </c>
      <c r="F1090" s="49">
        <v>612500</v>
      </c>
      <c r="G1090" s="49">
        <v>92500</v>
      </c>
      <c r="H1090" s="49">
        <v>68422.5</v>
      </c>
      <c r="I1090" s="49">
        <f t="shared" si="331"/>
        <v>73.970270270270262</v>
      </c>
      <c r="J1090" s="70" t="s">
        <v>1948</v>
      </c>
      <c r="K1090" s="38"/>
      <c r="L1090" s="38"/>
    </row>
    <row r="1091" spans="1:12" s="1" customFormat="1" ht="28.5" customHeight="1">
      <c r="A1091" s="47"/>
      <c r="B1091" s="48" t="s">
        <v>25</v>
      </c>
      <c r="C1091" s="47">
        <v>921</v>
      </c>
      <c r="D1091" s="47">
        <v>92120</v>
      </c>
      <c r="E1091" s="47" t="s">
        <v>174</v>
      </c>
      <c r="F1091" s="49">
        <v>200000</v>
      </c>
      <c r="G1091" s="49">
        <v>50927</v>
      </c>
      <c r="H1091" s="49">
        <v>50917.5</v>
      </c>
      <c r="I1091" s="49">
        <f t="shared" si="331"/>
        <v>99.981345847978474</v>
      </c>
      <c r="J1091" s="69" t="s">
        <v>1948</v>
      </c>
      <c r="K1091" s="38"/>
      <c r="L1091" s="38"/>
    </row>
    <row r="1092" spans="1:12" s="1" customFormat="1" ht="57" customHeight="1">
      <c r="A1092" s="35" t="s">
        <v>1523</v>
      </c>
      <c r="B1092" s="29" t="s">
        <v>1524</v>
      </c>
      <c r="C1092" s="35">
        <v>921</v>
      </c>
      <c r="D1092" s="35">
        <v>92118</v>
      </c>
      <c r="E1092" s="35" t="s">
        <v>181</v>
      </c>
      <c r="F1092" s="40">
        <v>600000</v>
      </c>
      <c r="G1092" s="40">
        <v>300000</v>
      </c>
      <c r="H1092" s="40">
        <v>300000</v>
      </c>
      <c r="I1092" s="40">
        <f t="shared" si="331"/>
        <v>100</v>
      </c>
      <c r="J1092" s="2" t="s">
        <v>1949</v>
      </c>
      <c r="K1092" s="38"/>
      <c r="L1092" s="38"/>
    </row>
    <row r="1093" spans="1:12" s="1" customFormat="1" ht="92.25" customHeight="1">
      <c r="A1093" s="35" t="s">
        <v>1525</v>
      </c>
      <c r="B1093" s="29" t="s">
        <v>1526</v>
      </c>
      <c r="C1093" s="35">
        <v>921</v>
      </c>
      <c r="D1093" s="35">
        <v>92120</v>
      </c>
      <c r="E1093" s="35" t="s">
        <v>174</v>
      </c>
      <c r="F1093" s="40"/>
      <c r="G1093" s="40">
        <v>159464</v>
      </c>
      <c r="H1093" s="40">
        <v>150367.69</v>
      </c>
      <c r="I1093" s="40">
        <f t="shared" ref="I1093:I1096" si="332">H1093/G1093*100</f>
        <v>94.29569683439523</v>
      </c>
      <c r="J1093" s="2" t="s">
        <v>2023</v>
      </c>
      <c r="K1093" s="38"/>
      <c r="L1093" s="38"/>
    </row>
    <row r="1094" spans="1:12" s="1" customFormat="1" ht="39" customHeight="1">
      <c r="A1094" s="41" t="s">
        <v>1527</v>
      </c>
      <c r="B1094" s="42" t="s">
        <v>1528</v>
      </c>
      <c r="C1094" s="41"/>
      <c r="D1094" s="41"/>
      <c r="E1094" s="41"/>
      <c r="F1094" s="43">
        <f>F1095+F1096+F1097+F1098</f>
        <v>5489442</v>
      </c>
      <c r="G1094" s="43">
        <f t="shared" ref="G1094:H1094" si="333">G1095+G1096+G1097+G1098</f>
        <v>9963965</v>
      </c>
      <c r="H1094" s="43">
        <f t="shared" si="333"/>
        <v>9959316.8599999994</v>
      </c>
      <c r="I1094" s="43">
        <f t="shared" si="332"/>
        <v>99.953350498521417</v>
      </c>
      <c r="J1094" s="68" t="s">
        <v>2024</v>
      </c>
      <c r="K1094" s="38"/>
      <c r="L1094" s="38"/>
    </row>
    <row r="1095" spans="1:12" s="1" customFormat="1" ht="28.5" customHeight="1">
      <c r="A1095" s="47"/>
      <c r="B1095" s="48" t="s">
        <v>13</v>
      </c>
      <c r="C1095" s="47">
        <v>921</v>
      </c>
      <c r="D1095" s="47">
        <v>92120</v>
      </c>
      <c r="E1095" s="47" t="s">
        <v>174</v>
      </c>
      <c r="F1095" s="49">
        <v>2142616</v>
      </c>
      <c r="G1095" s="49">
        <v>4877894</v>
      </c>
      <c r="H1095" s="49">
        <v>4873246.92</v>
      </c>
      <c r="I1095" s="49">
        <f t="shared" si="332"/>
        <v>99.904731837141185</v>
      </c>
      <c r="J1095" s="70" t="s">
        <v>1950</v>
      </c>
      <c r="K1095" s="38"/>
      <c r="L1095" s="38"/>
    </row>
    <row r="1096" spans="1:12" s="1" customFormat="1" ht="28.5" customHeight="1">
      <c r="A1096" s="47"/>
      <c r="B1096" s="48" t="s">
        <v>25</v>
      </c>
      <c r="C1096" s="47">
        <v>921</v>
      </c>
      <c r="D1096" s="47">
        <v>92120</v>
      </c>
      <c r="E1096" s="47" t="s">
        <v>174</v>
      </c>
      <c r="F1096" s="49"/>
      <c r="G1096" s="49">
        <v>1683181</v>
      </c>
      <c r="H1096" s="49">
        <v>1683181</v>
      </c>
      <c r="I1096" s="49">
        <f t="shared" si="332"/>
        <v>100</v>
      </c>
      <c r="J1096" s="70" t="s">
        <v>1950</v>
      </c>
      <c r="K1096" s="38"/>
      <c r="L1096" s="38"/>
    </row>
    <row r="1097" spans="1:12" s="1" customFormat="1" ht="28.5" customHeight="1">
      <c r="A1097" s="47"/>
      <c r="B1097" s="48" t="s">
        <v>16</v>
      </c>
      <c r="C1097" s="47">
        <v>921</v>
      </c>
      <c r="D1097" s="47">
        <v>92120</v>
      </c>
      <c r="E1097" s="47" t="s">
        <v>174</v>
      </c>
      <c r="F1097" s="49">
        <v>445577</v>
      </c>
      <c r="G1097" s="49">
        <v>453719</v>
      </c>
      <c r="H1097" s="49">
        <v>453718.53</v>
      </c>
      <c r="I1097" s="49">
        <f t="shared" ref="I1097:I1100" si="334">H1097/G1097*100</f>
        <v>99.999896411655669</v>
      </c>
      <c r="J1097" s="70" t="s">
        <v>1950</v>
      </c>
      <c r="K1097" s="38"/>
      <c r="L1097" s="38"/>
    </row>
    <row r="1098" spans="1:12" s="1" customFormat="1" ht="27" customHeight="1">
      <c r="A1098" s="44"/>
      <c r="B1098" s="45" t="s">
        <v>250</v>
      </c>
      <c r="C1098" s="44">
        <v>921</v>
      </c>
      <c r="D1098" s="44">
        <v>92120</v>
      </c>
      <c r="E1098" s="44" t="s">
        <v>174</v>
      </c>
      <c r="F1098" s="46">
        <v>2901249</v>
      </c>
      <c r="G1098" s="46">
        <v>2949171</v>
      </c>
      <c r="H1098" s="46">
        <v>2949170.41</v>
      </c>
      <c r="I1098" s="46">
        <f t="shared" si="334"/>
        <v>99.99997999437808</v>
      </c>
      <c r="J1098" s="69" t="s">
        <v>1950</v>
      </c>
      <c r="K1098" s="38"/>
      <c r="L1098" s="38"/>
    </row>
    <row r="1099" spans="1:12" s="1" customFormat="1" ht="106.5" customHeight="1">
      <c r="A1099" s="35" t="s">
        <v>1529</v>
      </c>
      <c r="B1099" s="29" t="s">
        <v>1530</v>
      </c>
      <c r="C1099" s="35">
        <v>921</v>
      </c>
      <c r="D1099" s="35">
        <v>92118</v>
      </c>
      <c r="E1099" s="35" t="s">
        <v>181</v>
      </c>
      <c r="F1099" s="40">
        <v>1838300</v>
      </c>
      <c r="G1099" s="40">
        <v>578000</v>
      </c>
      <c r="H1099" s="40">
        <v>412271.64</v>
      </c>
      <c r="I1099" s="40">
        <f t="shared" si="334"/>
        <v>71.327273356401392</v>
      </c>
      <c r="J1099" s="2" t="s">
        <v>2025</v>
      </c>
      <c r="K1099" s="38"/>
      <c r="L1099" s="38"/>
    </row>
    <row r="1100" spans="1:12" s="19" customFormat="1" ht="28.5" customHeight="1">
      <c r="A1100" s="35"/>
      <c r="B1100" s="39" t="s">
        <v>73</v>
      </c>
      <c r="C1100" s="35"/>
      <c r="D1100" s="35"/>
      <c r="E1100" s="35"/>
      <c r="F1100" s="37">
        <f>SUM(F1101,F1105:F1112,F1114:F1124,F1126:F1127,F1129:F1130,F1132:F1133,F1136:F1138)</f>
        <v>91985066</v>
      </c>
      <c r="G1100" s="37">
        <f>SUM(G1101,G1105:G1112,G1114:G1124,G1126:G1127,G1129:G1130,G1132:G1133,G1136:G1138)</f>
        <v>73504937</v>
      </c>
      <c r="H1100" s="37">
        <f>SUM(H1101,H1105:H1112,H1114:H1124,H1126:H1127,H1129:H1130,H1132:H1133,H1136:H1138)</f>
        <v>72562178.329999998</v>
      </c>
      <c r="I1100" s="37">
        <f t="shared" si="334"/>
        <v>98.71742129375609</v>
      </c>
      <c r="J1100" s="3"/>
      <c r="K1100" s="62"/>
      <c r="L1100" s="62"/>
    </row>
    <row r="1101" spans="1:12" s="1" customFormat="1" ht="41.25" customHeight="1">
      <c r="A1101" s="41" t="s">
        <v>1531</v>
      </c>
      <c r="B1101" s="42" t="s">
        <v>1532</v>
      </c>
      <c r="C1101" s="41"/>
      <c r="D1101" s="41"/>
      <c r="E1101" s="41"/>
      <c r="F1101" s="43">
        <f>F1102+F1103+F1104</f>
        <v>44000000</v>
      </c>
      <c r="G1101" s="43">
        <f>G1102+G1103+G1104</f>
        <v>10995807</v>
      </c>
      <c r="H1101" s="43">
        <f>H1102+H1103+H1104</f>
        <v>10995806.4</v>
      </c>
      <c r="I1101" s="43">
        <f t="shared" ref="I1101:I1106" si="335">H1101/G1101*100</f>
        <v>99.999994543374584</v>
      </c>
      <c r="J1101" s="68" t="s">
        <v>2026</v>
      </c>
      <c r="K1101" s="38"/>
      <c r="L1101" s="38"/>
    </row>
    <row r="1102" spans="1:12" s="1" customFormat="1" ht="28.5" customHeight="1">
      <c r="A1102" s="47"/>
      <c r="B1102" s="48" t="s">
        <v>110</v>
      </c>
      <c r="C1102" s="47">
        <v>921</v>
      </c>
      <c r="D1102" s="47">
        <v>92195</v>
      </c>
      <c r="E1102" s="47" t="s">
        <v>181</v>
      </c>
      <c r="F1102" s="49"/>
      <c r="G1102" s="49">
        <v>10195807</v>
      </c>
      <c r="H1102" s="49">
        <v>10195806.4</v>
      </c>
      <c r="I1102" s="49">
        <f t="shared" si="335"/>
        <v>99.999994115227963</v>
      </c>
      <c r="J1102" s="70" t="s">
        <v>1951</v>
      </c>
      <c r="K1102" s="38"/>
      <c r="L1102" s="38"/>
    </row>
    <row r="1103" spans="1:12" s="1" customFormat="1" ht="28.5" customHeight="1">
      <c r="A1103" s="47"/>
      <c r="B1103" s="48" t="s">
        <v>110</v>
      </c>
      <c r="C1103" s="47">
        <v>921</v>
      </c>
      <c r="D1103" s="47">
        <v>92195</v>
      </c>
      <c r="E1103" s="47" t="s">
        <v>181</v>
      </c>
      <c r="F1103" s="49"/>
      <c r="G1103" s="49">
        <v>800000</v>
      </c>
      <c r="H1103" s="49">
        <v>800000</v>
      </c>
      <c r="I1103" s="49">
        <f t="shared" si="335"/>
        <v>100</v>
      </c>
      <c r="J1103" s="70" t="s">
        <v>1951</v>
      </c>
      <c r="K1103" s="38"/>
      <c r="L1103" s="38"/>
    </row>
    <row r="1104" spans="1:12" s="1" customFormat="1" ht="28.5" customHeight="1">
      <c r="A1104" s="44"/>
      <c r="B1104" s="45" t="s">
        <v>29</v>
      </c>
      <c r="C1104" s="44">
        <v>921</v>
      </c>
      <c r="D1104" s="44">
        <v>92195</v>
      </c>
      <c r="E1104" s="44" t="s">
        <v>181</v>
      </c>
      <c r="F1104" s="46">
        <v>44000000</v>
      </c>
      <c r="G1104" s="46"/>
      <c r="H1104" s="46"/>
      <c r="I1104" s="46"/>
      <c r="J1104" s="69" t="s">
        <v>1951</v>
      </c>
      <c r="K1104" s="38"/>
      <c r="L1104" s="38"/>
    </row>
    <row r="1105" spans="1:12" s="1" customFormat="1" ht="54.75" customHeight="1">
      <c r="A1105" s="35" t="s">
        <v>1533</v>
      </c>
      <c r="B1105" s="29" t="s">
        <v>1534</v>
      </c>
      <c r="C1105" s="35">
        <v>921</v>
      </c>
      <c r="D1105" s="35">
        <v>92106</v>
      </c>
      <c r="E1105" s="35" t="s">
        <v>181</v>
      </c>
      <c r="F1105" s="40"/>
      <c r="G1105" s="40">
        <v>160000</v>
      </c>
      <c r="H1105" s="40">
        <v>159412.97</v>
      </c>
      <c r="I1105" s="40">
        <f t="shared" si="335"/>
        <v>99.633106249999997</v>
      </c>
      <c r="J1105" s="2" t="s">
        <v>2027</v>
      </c>
      <c r="K1105" s="38"/>
      <c r="L1105" s="38"/>
    </row>
    <row r="1106" spans="1:12" s="1" customFormat="1" ht="51">
      <c r="A1106" s="35" t="s">
        <v>1535</v>
      </c>
      <c r="B1106" s="29" t="s">
        <v>1536</v>
      </c>
      <c r="C1106" s="35">
        <v>921</v>
      </c>
      <c r="D1106" s="35">
        <v>92109</v>
      </c>
      <c r="E1106" s="35" t="s">
        <v>181</v>
      </c>
      <c r="F1106" s="40"/>
      <c r="G1106" s="40">
        <v>35000</v>
      </c>
      <c r="H1106" s="40">
        <v>35000</v>
      </c>
      <c r="I1106" s="40">
        <f t="shared" si="335"/>
        <v>100</v>
      </c>
      <c r="J1106" s="2" t="s">
        <v>2028</v>
      </c>
      <c r="K1106" s="38"/>
      <c r="L1106" s="38"/>
    </row>
    <row r="1107" spans="1:12" s="1" customFormat="1" ht="36.75" customHeight="1">
      <c r="A1107" s="35" t="s">
        <v>1537</v>
      </c>
      <c r="B1107" s="29" t="s">
        <v>1538</v>
      </c>
      <c r="C1107" s="35">
        <v>921</v>
      </c>
      <c r="D1107" s="35">
        <v>92116</v>
      </c>
      <c r="E1107" s="35" t="s">
        <v>181</v>
      </c>
      <c r="F1107" s="40"/>
      <c r="G1107" s="40">
        <v>140000</v>
      </c>
      <c r="H1107" s="40">
        <v>140000</v>
      </c>
      <c r="I1107" s="40">
        <f t="shared" ref="I1107:I1108" si="336">H1107/G1107*100</f>
        <v>100</v>
      </c>
      <c r="J1107" s="2" t="s">
        <v>2029</v>
      </c>
      <c r="K1107" s="38"/>
      <c r="L1107" s="38"/>
    </row>
    <row r="1108" spans="1:12" s="1" customFormat="1" ht="51">
      <c r="A1108" s="35" t="s">
        <v>1539</v>
      </c>
      <c r="B1108" s="29" t="s">
        <v>1540</v>
      </c>
      <c r="C1108" s="35">
        <v>921</v>
      </c>
      <c r="D1108" s="35">
        <v>92106</v>
      </c>
      <c r="E1108" s="35" t="s">
        <v>181</v>
      </c>
      <c r="F1108" s="40"/>
      <c r="G1108" s="40">
        <v>150000</v>
      </c>
      <c r="H1108" s="40">
        <v>150000</v>
      </c>
      <c r="I1108" s="40">
        <f t="shared" si="336"/>
        <v>100</v>
      </c>
      <c r="J1108" s="2" t="s">
        <v>1952</v>
      </c>
      <c r="K1108" s="38"/>
      <c r="L1108" s="38"/>
    </row>
    <row r="1109" spans="1:12" s="1" customFormat="1" ht="41.25" customHeight="1">
      <c r="A1109" s="35" t="s">
        <v>2194</v>
      </c>
      <c r="B1109" s="29" t="s">
        <v>1541</v>
      </c>
      <c r="C1109" s="35">
        <v>921</v>
      </c>
      <c r="D1109" s="35">
        <v>92109</v>
      </c>
      <c r="E1109" s="35" t="s">
        <v>146</v>
      </c>
      <c r="F1109" s="40">
        <v>300000</v>
      </c>
      <c r="G1109" s="40">
        <v>30834</v>
      </c>
      <c r="H1109" s="40">
        <v>30833.25</v>
      </c>
      <c r="I1109" s="40">
        <f t="shared" ref="I1109:I1113" si="337">H1109/G1109*100</f>
        <v>99.997567620159572</v>
      </c>
      <c r="J1109" s="2" t="s">
        <v>1953</v>
      </c>
      <c r="K1109" s="38"/>
      <c r="L1109" s="38"/>
    </row>
    <row r="1110" spans="1:12" s="1" customFormat="1" ht="42.75" customHeight="1">
      <c r="A1110" s="35" t="s">
        <v>1549</v>
      </c>
      <c r="B1110" s="29" t="s">
        <v>1542</v>
      </c>
      <c r="C1110" s="35">
        <v>921</v>
      </c>
      <c r="D1110" s="35">
        <v>92116</v>
      </c>
      <c r="E1110" s="35" t="s">
        <v>181</v>
      </c>
      <c r="F1110" s="40"/>
      <c r="G1110" s="40">
        <v>2053000</v>
      </c>
      <c r="H1110" s="40">
        <v>2043737.56</v>
      </c>
      <c r="I1110" s="40">
        <f t="shared" si="337"/>
        <v>99.548833901607409</v>
      </c>
      <c r="J1110" s="2" t="s">
        <v>2030</v>
      </c>
      <c r="K1110" s="38"/>
      <c r="L1110" s="38"/>
    </row>
    <row r="1111" spans="1:12" s="1" customFormat="1" ht="139.5" customHeight="1">
      <c r="A1111" s="35" t="s">
        <v>1543</v>
      </c>
      <c r="B1111" s="29" t="s">
        <v>1544</v>
      </c>
      <c r="C1111" s="35">
        <v>921</v>
      </c>
      <c r="D1111" s="35">
        <v>92106</v>
      </c>
      <c r="E1111" s="35" t="s">
        <v>146</v>
      </c>
      <c r="F1111" s="40">
        <v>100000</v>
      </c>
      <c r="G1111" s="40">
        <v>100000</v>
      </c>
      <c r="H1111" s="40">
        <v>99200</v>
      </c>
      <c r="I1111" s="40">
        <f t="shared" si="337"/>
        <v>99.2</v>
      </c>
      <c r="J1111" s="2" t="s">
        <v>2137</v>
      </c>
      <c r="K1111" s="38"/>
      <c r="L1111" s="38"/>
    </row>
    <row r="1112" spans="1:12" s="1" customFormat="1" ht="27.75" customHeight="1">
      <c r="A1112" s="41" t="s">
        <v>1545</v>
      </c>
      <c r="B1112" s="42" t="s">
        <v>1546</v>
      </c>
      <c r="C1112" s="41"/>
      <c r="D1112" s="41"/>
      <c r="E1112" s="41"/>
      <c r="F1112" s="43">
        <f>F1113</f>
        <v>34000</v>
      </c>
      <c r="G1112" s="43">
        <f>G1113</f>
        <v>34000</v>
      </c>
      <c r="H1112" s="43">
        <v>34000</v>
      </c>
      <c r="I1112" s="43">
        <f t="shared" si="337"/>
        <v>100</v>
      </c>
      <c r="J1112" s="68" t="s">
        <v>1954</v>
      </c>
      <c r="K1112" s="38"/>
      <c r="L1112" s="38"/>
    </row>
    <row r="1113" spans="1:12" s="1" customFormat="1" ht="28.5" customHeight="1">
      <c r="A1113" s="44"/>
      <c r="B1113" s="45" t="s">
        <v>38</v>
      </c>
      <c r="C1113" s="44">
        <v>921</v>
      </c>
      <c r="D1113" s="44">
        <v>92109</v>
      </c>
      <c r="E1113" s="44" t="s">
        <v>181</v>
      </c>
      <c r="F1113" s="46">
        <v>34000</v>
      </c>
      <c r="G1113" s="46">
        <v>34000</v>
      </c>
      <c r="H1113" s="46">
        <v>34000</v>
      </c>
      <c r="I1113" s="46">
        <f t="shared" si="337"/>
        <v>100</v>
      </c>
      <c r="J1113" s="69" t="s">
        <v>1954</v>
      </c>
      <c r="K1113" s="38"/>
      <c r="L1113" s="38"/>
    </row>
    <row r="1114" spans="1:12" s="1" customFormat="1" ht="28.5" customHeight="1">
      <c r="A1114" s="35" t="s">
        <v>1547</v>
      </c>
      <c r="B1114" s="29" t="s">
        <v>1548</v>
      </c>
      <c r="C1114" s="35">
        <v>921</v>
      </c>
      <c r="D1114" s="35">
        <v>92109</v>
      </c>
      <c r="E1114" s="35" t="s">
        <v>146</v>
      </c>
      <c r="F1114" s="40">
        <v>580000</v>
      </c>
      <c r="G1114" s="40"/>
      <c r="H1114" s="40"/>
      <c r="I1114" s="40"/>
      <c r="J1114" s="2" t="s">
        <v>1955</v>
      </c>
      <c r="K1114" s="38"/>
      <c r="L1114" s="38"/>
    </row>
    <row r="1115" spans="1:12" s="1" customFormat="1" ht="102">
      <c r="A1115" s="35" t="s">
        <v>1550</v>
      </c>
      <c r="B1115" s="29" t="s">
        <v>1551</v>
      </c>
      <c r="C1115" s="35">
        <v>921</v>
      </c>
      <c r="D1115" s="35">
        <v>92109</v>
      </c>
      <c r="E1115" s="35" t="s">
        <v>146</v>
      </c>
      <c r="F1115" s="40">
        <v>12800000</v>
      </c>
      <c r="G1115" s="40">
        <v>12303000</v>
      </c>
      <c r="H1115" s="40">
        <v>12266445.789999999</v>
      </c>
      <c r="I1115" s="40">
        <f t="shared" ref="I1115:I1118" si="338">H1115/G1115*100</f>
        <v>99.702883768186609</v>
      </c>
      <c r="J1115" s="2" t="s">
        <v>2031</v>
      </c>
      <c r="K1115" s="38"/>
      <c r="L1115" s="38"/>
    </row>
    <row r="1116" spans="1:12" s="1" customFormat="1" ht="51">
      <c r="A1116" s="35" t="s">
        <v>1552</v>
      </c>
      <c r="B1116" s="29" t="s">
        <v>1553</v>
      </c>
      <c r="C1116" s="35">
        <v>854</v>
      </c>
      <c r="D1116" s="35">
        <v>85495</v>
      </c>
      <c r="E1116" s="35" t="s">
        <v>190</v>
      </c>
      <c r="F1116" s="40">
        <v>128500</v>
      </c>
      <c r="G1116" s="40">
        <v>128500</v>
      </c>
      <c r="H1116" s="40">
        <v>128500</v>
      </c>
      <c r="I1116" s="40">
        <f t="shared" si="338"/>
        <v>100</v>
      </c>
      <c r="J1116" s="2" t="s">
        <v>2032</v>
      </c>
      <c r="K1116" s="38"/>
      <c r="L1116" s="38"/>
    </row>
    <row r="1117" spans="1:12" s="1" customFormat="1" ht="27.75" customHeight="1">
      <c r="A1117" s="35" t="s">
        <v>1554</v>
      </c>
      <c r="B1117" s="29" t="s">
        <v>1555</v>
      </c>
      <c r="C1117" s="35">
        <v>921</v>
      </c>
      <c r="D1117" s="35">
        <v>92118</v>
      </c>
      <c r="E1117" s="35" t="s">
        <v>174</v>
      </c>
      <c r="F1117" s="40">
        <v>500000</v>
      </c>
      <c r="G1117" s="40"/>
      <c r="H1117" s="40"/>
      <c r="I1117" s="40"/>
      <c r="J1117" s="2" t="s">
        <v>2172</v>
      </c>
      <c r="K1117" s="38"/>
      <c r="L1117" s="38"/>
    </row>
    <row r="1118" spans="1:12" s="1" customFormat="1" ht="53.25" customHeight="1">
      <c r="A1118" s="35" t="s">
        <v>1554</v>
      </c>
      <c r="B1118" s="29" t="s">
        <v>1556</v>
      </c>
      <c r="C1118" s="35">
        <v>921</v>
      </c>
      <c r="D1118" s="35">
        <v>92118</v>
      </c>
      <c r="E1118" s="35" t="s">
        <v>174</v>
      </c>
      <c r="F1118" s="40"/>
      <c r="G1118" s="40">
        <v>49703</v>
      </c>
      <c r="H1118" s="40">
        <v>49555.12</v>
      </c>
      <c r="I1118" s="40">
        <f t="shared" si="338"/>
        <v>99.702472687765336</v>
      </c>
      <c r="J1118" s="2" t="s">
        <v>2033</v>
      </c>
      <c r="K1118" s="38"/>
      <c r="L1118" s="38"/>
    </row>
    <row r="1119" spans="1:12" s="1" customFormat="1" ht="54" customHeight="1">
      <c r="A1119" s="35" t="s">
        <v>1557</v>
      </c>
      <c r="B1119" s="29" t="s">
        <v>1558</v>
      </c>
      <c r="C1119" s="35">
        <v>921</v>
      </c>
      <c r="D1119" s="35">
        <v>92109</v>
      </c>
      <c r="E1119" s="35" t="s">
        <v>146</v>
      </c>
      <c r="F1119" s="40">
        <v>7426591</v>
      </c>
      <c r="G1119" s="40">
        <v>9278496</v>
      </c>
      <c r="H1119" s="40">
        <v>9122567.9900000002</v>
      </c>
      <c r="I1119" s="40">
        <f t="shared" ref="I1119" si="339">H1119/G1119*100</f>
        <v>98.31946890961639</v>
      </c>
      <c r="J1119" s="2" t="s">
        <v>2034</v>
      </c>
      <c r="K1119" s="38"/>
      <c r="L1119" s="38"/>
    </row>
    <row r="1120" spans="1:12" s="1" customFormat="1" ht="53.25" customHeight="1">
      <c r="A1120" s="35" t="s">
        <v>1559</v>
      </c>
      <c r="B1120" s="29" t="s">
        <v>1560</v>
      </c>
      <c r="C1120" s="35">
        <v>921</v>
      </c>
      <c r="D1120" s="35">
        <v>92109</v>
      </c>
      <c r="E1120" s="35" t="s">
        <v>181</v>
      </c>
      <c r="F1120" s="40">
        <v>40000</v>
      </c>
      <c r="G1120" s="40">
        <v>58340</v>
      </c>
      <c r="H1120" s="40">
        <v>58338.9</v>
      </c>
      <c r="I1120" s="40">
        <f t="shared" ref="I1120:I1122" si="340">H1120/G1120*100</f>
        <v>99.998114501199865</v>
      </c>
      <c r="J1120" s="2" t="s">
        <v>2035</v>
      </c>
      <c r="K1120" s="38"/>
      <c r="L1120" s="38"/>
    </row>
    <row r="1121" spans="1:12" s="1" customFormat="1" ht="69.75" customHeight="1">
      <c r="A1121" s="35" t="s">
        <v>1561</v>
      </c>
      <c r="B1121" s="29" t="s">
        <v>1658</v>
      </c>
      <c r="C1121" s="35">
        <v>921</v>
      </c>
      <c r="D1121" s="35">
        <v>92116</v>
      </c>
      <c r="E1121" s="35" t="s">
        <v>181</v>
      </c>
      <c r="F1121" s="40">
        <v>200000</v>
      </c>
      <c r="G1121" s="40">
        <v>162000</v>
      </c>
      <c r="H1121" s="40">
        <v>161798.57999999999</v>
      </c>
      <c r="I1121" s="40">
        <f t="shared" si="340"/>
        <v>99.87566666666666</v>
      </c>
      <c r="J1121" s="2" t="s">
        <v>2036</v>
      </c>
      <c r="K1121" s="38"/>
      <c r="L1121" s="38"/>
    </row>
    <row r="1122" spans="1:12" s="1" customFormat="1" ht="52.5" customHeight="1">
      <c r="A1122" s="35" t="s">
        <v>1562</v>
      </c>
      <c r="B1122" s="29" t="s">
        <v>1563</v>
      </c>
      <c r="C1122" s="35">
        <v>921</v>
      </c>
      <c r="D1122" s="35">
        <v>92109</v>
      </c>
      <c r="E1122" s="35" t="s">
        <v>181</v>
      </c>
      <c r="F1122" s="40">
        <v>300000</v>
      </c>
      <c r="G1122" s="40">
        <v>300000</v>
      </c>
      <c r="H1122" s="40">
        <v>297657.38</v>
      </c>
      <c r="I1122" s="40">
        <f t="shared" si="340"/>
        <v>99.219126666666668</v>
      </c>
      <c r="J1122" s="2" t="s">
        <v>2037</v>
      </c>
      <c r="K1122" s="38"/>
      <c r="L1122" s="38"/>
    </row>
    <row r="1123" spans="1:12" s="1" customFormat="1" ht="28.5" customHeight="1">
      <c r="A1123" s="35" t="s">
        <v>2195</v>
      </c>
      <c r="B1123" s="29" t="s">
        <v>1564</v>
      </c>
      <c r="C1123" s="35">
        <v>921</v>
      </c>
      <c r="D1123" s="35">
        <v>92109</v>
      </c>
      <c r="E1123" s="35" t="s">
        <v>181</v>
      </c>
      <c r="F1123" s="40">
        <v>130000</v>
      </c>
      <c r="G1123" s="40"/>
      <c r="H1123" s="40"/>
      <c r="I1123" s="40"/>
      <c r="J1123" s="2" t="s">
        <v>1956</v>
      </c>
      <c r="K1123" s="38"/>
      <c r="L1123" s="38"/>
    </row>
    <row r="1124" spans="1:12" s="1" customFormat="1" ht="41.25" customHeight="1">
      <c r="A1124" s="41" t="s">
        <v>1565</v>
      </c>
      <c r="B1124" s="42" t="s">
        <v>1566</v>
      </c>
      <c r="C1124" s="41"/>
      <c r="D1124" s="41"/>
      <c r="E1124" s="41"/>
      <c r="F1124" s="43">
        <f>F1125</f>
        <v>85000</v>
      </c>
      <c r="G1124" s="43">
        <f>G1125</f>
        <v>85000</v>
      </c>
      <c r="H1124" s="43">
        <f>H1125</f>
        <v>83571.490000000005</v>
      </c>
      <c r="I1124" s="43">
        <f t="shared" ref="I1124:I1125" si="341">H1124/G1124*100</f>
        <v>98.319400000000002</v>
      </c>
      <c r="J1124" s="68" t="s">
        <v>1957</v>
      </c>
      <c r="K1124" s="38"/>
      <c r="L1124" s="38"/>
    </row>
    <row r="1125" spans="1:12" s="1" customFormat="1" ht="28.5" customHeight="1">
      <c r="A1125" s="44"/>
      <c r="B1125" s="45" t="s">
        <v>110</v>
      </c>
      <c r="C1125" s="44">
        <v>921</v>
      </c>
      <c r="D1125" s="44">
        <v>92116</v>
      </c>
      <c r="E1125" s="44" t="s">
        <v>181</v>
      </c>
      <c r="F1125" s="46">
        <v>85000</v>
      </c>
      <c r="G1125" s="46">
        <v>85000</v>
      </c>
      <c r="H1125" s="46">
        <v>83571.490000000005</v>
      </c>
      <c r="I1125" s="46">
        <f t="shared" si="341"/>
        <v>98.319400000000002</v>
      </c>
      <c r="J1125" s="69" t="s">
        <v>1957</v>
      </c>
      <c r="K1125" s="38"/>
      <c r="L1125" s="38"/>
    </row>
    <row r="1126" spans="1:12" s="1" customFormat="1" ht="153">
      <c r="A1126" s="35" t="s">
        <v>1567</v>
      </c>
      <c r="B1126" s="29" t="s">
        <v>1568</v>
      </c>
      <c r="C1126" s="35">
        <v>921</v>
      </c>
      <c r="D1126" s="35">
        <v>92118</v>
      </c>
      <c r="E1126" s="35" t="s">
        <v>181</v>
      </c>
      <c r="F1126" s="40">
        <v>8460975</v>
      </c>
      <c r="G1126" s="40">
        <v>8160975</v>
      </c>
      <c r="H1126" s="40">
        <v>8160975</v>
      </c>
      <c r="I1126" s="40">
        <f t="shared" ref="I1126:I1128" si="342">H1126/G1126*100</f>
        <v>100</v>
      </c>
      <c r="J1126" s="2" t="s">
        <v>2038</v>
      </c>
      <c r="K1126" s="38"/>
      <c r="L1126" s="38"/>
    </row>
    <row r="1127" spans="1:12" s="1" customFormat="1" ht="54" customHeight="1">
      <c r="A1127" s="41" t="s">
        <v>1569</v>
      </c>
      <c r="B1127" s="42" t="s">
        <v>1570</v>
      </c>
      <c r="C1127" s="41"/>
      <c r="D1127" s="41"/>
      <c r="E1127" s="41"/>
      <c r="F1127" s="43">
        <f>F1128</f>
        <v>8380000</v>
      </c>
      <c r="G1127" s="43">
        <f>G1128</f>
        <v>8220000</v>
      </c>
      <c r="H1127" s="43">
        <f>H1128</f>
        <v>8220000</v>
      </c>
      <c r="I1127" s="43">
        <f t="shared" si="342"/>
        <v>100</v>
      </c>
      <c r="J1127" s="68" t="s">
        <v>2039</v>
      </c>
      <c r="K1127" s="38"/>
      <c r="L1127" s="38"/>
    </row>
    <row r="1128" spans="1:12" s="1" customFormat="1" ht="28.5" customHeight="1">
      <c r="A1128" s="44"/>
      <c r="B1128" s="45" t="s">
        <v>110</v>
      </c>
      <c r="C1128" s="44">
        <v>921</v>
      </c>
      <c r="D1128" s="44">
        <v>92106</v>
      </c>
      <c r="E1128" s="44" t="s">
        <v>181</v>
      </c>
      <c r="F1128" s="46">
        <v>8380000</v>
      </c>
      <c r="G1128" s="46">
        <v>8220000</v>
      </c>
      <c r="H1128" s="46">
        <v>8220000</v>
      </c>
      <c r="I1128" s="46">
        <f t="shared" si="342"/>
        <v>100</v>
      </c>
      <c r="J1128" s="69" t="s">
        <v>1958</v>
      </c>
      <c r="K1128" s="38"/>
      <c r="L1128" s="38"/>
    </row>
    <row r="1129" spans="1:12" s="1" customFormat="1" ht="89.25">
      <c r="A1129" s="35" t="s">
        <v>1571</v>
      </c>
      <c r="B1129" s="29" t="s">
        <v>1572</v>
      </c>
      <c r="C1129" s="35">
        <v>921</v>
      </c>
      <c r="D1129" s="35">
        <v>92110</v>
      </c>
      <c r="E1129" s="35" t="s">
        <v>181</v>
      </c>
      <c r="F1129" s="40">
        <v>8000000</v>
      </c>
      <c r="G1129" s="40">
        <v>7550000</v>
      </c>
      <c r="H1129" s="40">
        <v>7550000</v>
      </c>
      <c r="I1129" s="40">
        <f t="shared" ref="I1129:I1139" si="343">H1129/G1129*100</f>
        <v>100</v>
      </c>
      <c r="J1129" s="2" t="s">
        <v>2040</v>
      </c>
      <c r="K1129" s="38"/>
      <c r="L1129" s="38"/>
    </row>
    <row r="1130" spans="1:12" s="1" customFormat="1" ht="27.75" customHeight="1">
      <c r="A1130" s="41" t="s">
        <v>1573</v>
      </c>
      <c r="B1130" s="42" t="s">
        <v>1574</v>
      </c>
      <c r="C1130" s="41"/>
      <c r="D1130" s="41"/>
      <c r="E1130" s="41"/>
      <c r="F1130" s="43">
        <f>F1131</f>
        <v>300000</v>
      </c>
      <c r="G1130" s="43">
        <f>G1131</f>
        <v>198000</v>
      </c>
      <c r="H1130" s="43">
        <v>195348.91</v>
      </c>
      <c r="I1130" s="43">
        <f t="shared" si="343"/>
        <v>98.661065656565654</v>
      </c>
      <c r="J1130" s="68" t="s">
        <v>2041</v>
      </c>
      <c r="K1130" s="38"/>
      <c r="L1130" s="38"/>
    </row>
    <row r="1131" spans="1:12" s="1" customFormat="1" ht="28.5" customHeight="1">
      <c r="A1131" s="44"/>
      <c r="B1131" s="45" t="s">
        <v>110</v>
      </c>
      <c r="C1131" s="44">
        <v>921</v>
      </c>
      <c r="D1131" s="44">
        <v>92116</v>
      </c>
      <c r="E1131" s="44" t="s">
        <v>181</v>
      </c>
      <c r="F1131" s="46">
        <v>300000</v>
      </c>
      <c r="G1131" s="46">
        <v>198000</v>
      </c>
      <c r="H1131" s="46">
        <v>195348.91</v>
      </c>
      <c r="I1131" s="46">
        <f t="shared" si="343"/>
        <v>98.661065656565654</v>
      </c>
      <c r="J1131" s="69" t="s">
        <v>1959</v>
      </c>
      <c r="K1131" s="38"/>
      <c r="L1131" s="38"/>
    </row>
    <row r="1132" spans="1:12" s="1" customFormat="1" ht="32.25" customHeight="1">
      <c r="A1132" s="35" t="s">
        <v>1575</v>
      </c>
      <c r="B1132" s="29" t="s">
        <v>1576</v>
      </c>
      <c r="C1132" s="35">
        <v>921</v>
      </c>
      <c r="D1132" s="35">
        <v>92109</v>
      </c>
      <c r="E1132" s="35" t="s">
        <v>181</v>
      </c>
      <c r="F1132" s="40">
        <v>220000</v>
      </c>
      <c r="G1132" s="40">
        <v>340000</v>
      </c>
      <c r="H1132" s="40">
        <v>334278.05</v>
      </c>
      <c r="I1132" s="40">
        <f t="shared" si="343"/>
        <v>98.317073529411758</v>
      </c>
      <c r="J1132" s="2" t="s">
        <v>1960</v>
      </c>
      <c r="K1132" s="38"/>
      <c r="L1132" s="38"/>
    </row>
    <row r="1133" spans="1:12" s="1" customFormat="1" ht="27.75" customHeight="1">
      <c r="A1133" s="41" t="s">
        <v>1577</v>
      </c>
      <c r="B1133" s="42" t="s">
        <v>1578</v>
      </c>
      <c r="C1133" s="41"/>
      <c r="D1133" s="41"/>
      <c r="E1133" s="41"/>
      <c r="F1133" s="43"/>
      <c r="G1133" s="43">
        <f>G1134+G1135</f>
        <v>12500000</v>
      </c>
      <c r="H1133" s="43">
        <f>H1134+H1135</f>
        <v>11772868.940000001</v>
      </c>
      <c r="I1133" s="43">
        <f t="shared" si="343"/>
        <v>94.182951520000017</v>
      </c>
      <c r="J1133" s="68" t="s">
        <v>2042</v>
      </c>
      <c r="K1133" s="38"/>
      <c r="L1133" s="38"/>
    </row>
    <row r="1134" spans="1:12" s="1" customFormat="1" ht="28.5" customHeight="1">
      <c r="A1134" s="47"/>
      <c r="B1134" s="48" t="s">
        <v>110</v>
      </c>
      <c r="C1134" s="47">
        <v>921</v>
      </c>
      <c r="D1134" s="47">
        <v>92195</v>
      </c>
      <c r="E1134" s="47" t="s">
        <v>181</v>
      </c>
      <c r="F1134" s="49"/>
      <c r="G1134" s="49">
        <v>2500000</v>
      </c>
      <c r="H1134" s="49">
        <v>2354573.79</v>
      </c>
      <c r="I1134" s="49">
        <f t="shared" si="343"/>
        <v>94.182951599999996</v>
      </c>
      <c r="J1134" s="70" t="s">
        <v>1961</v>
      </c>
      <c r="K1134" s="38"/>
      <c r="L1134" s="38"/>
    </row>
    <row r="1135" spans="1:12" s="1" customFormat="1" ht="28.5" customHeight="1">
      <c r="A1135" s="47"/>
      <c r="B1135" s="48" t="s">
        <v>23</v>
      </c>
      <c r="C1135" s="47">
        <v>921</v>
      </c>
      <c r="D1135" s="47">
        <v>92195</v>
      </c>
      <c r="E1135" s="47" t="s">
        <v>181</v>
      </c>
      <c r="F1135" s="49"/>
      <c r="G1135" s="49">
        <v>10000000</v>
      </c>
      <c r="H1135" s="49">
        <v>9418295.1500000004</v>
      </c>
      <c r="I1135" s="49">
        <f t="shared" si="343"/>
        <v>94.182951500000001</v>
      </c>
      <c r="J1135" s="69" t="s">
        <v>1961</v>
      </c>
      <c r="K1135" s="38"/>
      <c r="L1135" s="38"/>
    </row>
    <row r="1136" spans="1:12" s="1" customFormat="1" ht="40.5" customHeight="1">
      <c r="A1136" s="35" t="s">
        <v>1583</v>
      </c>
      <c r="B1136" s="29" t="s">
        <v>1579</v>
      </c>
      <c r="C1136" s="35">
        <v>921</v>
      </c>
      <c r="D1136" s="35">
        <v>92116</v>
      </c>
      <c r="E1136" s="35" t="s">
        <v>181</v>
      </c>
      <c r="F1136" s="40"/>
      <c r="G1136" s="40">
        <v>200000</v>
      </c>
      <c r="H1136" s="40">
        <v>200000</v>
      </c>
      <c r="I1136" s="40">
        <f t="shared" si="343"/>
        <v>100</v>
      </c>
      <c r="J1136" s="2" t="s">
        <v>2043</v>
      </c>
      <c r="K1136" s="38"/>
      <c r="L1136" s="38"/>
    </row>
    <row r="1137" spans="1:12" s="1" customFormat="1" ht="76.5">
      <c r="A1137" s="35" t="s">
        <v>1584</v>
      </c>
      <c r="B1137" s="29" t="s">
        <v>1580</v>
      </c>
      <c r="C1137" s="35">
        <v>921</v>
      </c>
      <c r="D1137" s="35">
        <v>92118</v>
      </c>
      <c r="E1137" s="35" t="s">
        <v>181</v>
      </c>
      <c r="F1137" s="40"/>
      <c r="G1137" s="40">
        <v>72282</v>
      </c>
      <c r="H1137" s="40">
        <v>72282</v>
      </c>
      <c r="I1137" s="40">
        <f t="shared" si="343"/>
        <v>100</v>
      </c>
      <c r="J1137" s="2" t="s">
        <v>2044</v>
      </c>
      <c r="K1137" s="38"/>
      <c r="L1137" s="38"/>
    </row>
    <row r="1138" spans="1:12" s="1" customFormat="1" ht="28.5" customHeight="1">
      <c r="A1138" s="35" t="s">
        <v>1581</v>
      </c>
      <c r="B1138" s="29" t="s">
        <v>1582</v>
      </c>
      <c r="C1138" s="35">
        <v>921</v>
      </c>
      <c r="D1138" s="35">
        <v>92106</v>
      </c>
      <c r="E1138" s="35" t="s">
        <v>181</v>
      </c>
      <c r="F1138" s="40"/>
      <c r="G1138" s="40">
        <v>200000</v>
      </c>
      <c r="H1138" s="40">
        <v>200000</v>
      </c>
      <c r="I1138" s="40">
        <f t="shared" si="343"/>
        <v>100</v>
      </c>
      <c r="J1138" s="2" t="s">
        <v>2045</v>
      </c>
      <c r="K1138" s="38"/>
      <c r="L1138" s="38"/>
    </row>
    <row r="1139" spans="1:12" s="19" customFormat="1" ht="28.5" customHeight="1">
      <c r="A1139" s="35"/>
      <c r="B1139" s="39" t="s">
        <v>74</v>
      </c>
      <c r="C1139" s="35"/>
      <c r="D1139" s="35"/>
      <c r="E1139" s="35"/>
      <c r="F1139" s="37">
        <f>F1140</f>
        <v>21470503</v>
      </c>
      <c r="G1139" s="37">
        <f t="shared" ref="G1139:H1139" si="344">G1140</f>
        <v>19561052</v>
      </c>
      <c r="H1139" s="37">
        <f t="shared" si="344"/>
        <v>18202275.32</v>
      </c>
      <c r="I1139" s="37">
        <f t="shared" si="343"/>
        <v>93.053662553527289</v>
      </c>
      <c r="J1139" s="3"/>
      <c r="K1139" s="62"/>
      <c r="L1139" s="62"/>
    </row>
    <row r="1140" spans="1:12" s="19" customFormat="1" ht="41.25" customHeight="1">
      <c r="A1140" s="35"/>
      <c r="B1140" s="39" t="s">
        <v>1624</v>
      </c>
      <c r="C1140" s="35"/>
      <c r="D1140" s="35"/>
      <c r="E1140" s="35"/>
      <c r="F1140" s="37">
        <f>SUM(F1141:F1143,F1146:F1149,F1153:F1161,F1165,F1168)</f>
        <v>21470503</v>
      </c>
      <c r="G1140" s="37">
        <f>SUM(G1141:G1143,G1146:G1149,G1153:G1161,G1165,G1168)</f>
        <v>19561052</v>
      </c>
      <c r="H1140" s="37">
        <f>SUM(H1141:H1143,H1146:H1149,H1153:H1161,H1165,H1168)</f>
        <v>18202275.32</v>
      </c>
      <c r="I1140" s="37">
        <f t="shared" ref="I1140" si="345">H1140/G1140*100</f>
        <v>93.053662553527289</v>
      </c>
      <c r="J1140" s="3"/>
      <c r="K1140" s="62"/>
      <c r="L1140" s="62"/>
    </row>
    <row r="1141" spans="1:12" s="19" customFormat="1" ht="140.25">
      <c r="A1141" s="35" t="s">
        <v>1585</v>
      </c>
      <c r="B1141" s="29" t="s">
        <v>1586</v>
      </c>
      <c r="C1141" s="35">
        <v>750</v>
      </c>
      <c r="D1141" s="35">
        <v>75023</v>
      </c>
      <c r="E1141" s="35" t="s">
        <v>1587</v>
      </c>
      <c r="F1141" s="40">
        <v>13800000</v>
      </c>
      <c r="G1141" s="40">
        <f>10301700+160000</f>
        <v>10461700</v>
      </c>
      <c r="H1141" s="40">
        <f>149814.4+10043126.3</f>
        <v>10192940.700000001</v>
      </c>
      <c r="I1141" s="40">
        <f>H1141/G1141*100</f>
        <v>97.431016947532427</v>
      </c>
      <c r="J1141" s="2" t="s">
        <v>2478</v>
      </c>
      <c r="K1141" s="62"/>
      <c r="L1141" s="62"/>
    </row>
    <row r="1142" spans="1:12" s="19" customFormat="1" ht="76.5">
      <c r="A1142" s="35" t="s">
        <v>1588</v>
      </c>
      <c r="B1142" s="29" t="s">
        <v>1589</v>
      </c>
      <c r="C1142" s="35">
        <v>710</v>
      </c>
      <c r="D1142" s="35">
        <v>71012</v>
      </c>
      <c r="E1142" s="35" t="s">
        <v>1590</v>
      </c>
      <c r="F1142" s="40">
        <v>200000</v>
      </c>
      <c r="G1142" s="40">
        <v>200000</v>
      </c>
      <c r="H1142" s="40">
        <v>199998</v>
      </c>
      <c r="I1142" s="40">
        <f>H1142/G1142*100</f>
        <v>99.999000000000009</v>
      </c>
      <c r="J1142" s="2" t="s">
        <v>1962</v>
      </c>
      <c r="K1142" s="62"/>
      <c r="L1142" s="62"/>
    </row>
    <row r="1143" spans="1:12" s="1" customFormat="1" ht="27.75" customHeight="1">
      <c r="A1143" s="41" t="s">
        <v>1591</v>
      </c>
      <c r="B1143" s="42" t="s">
        <v>1592</v>
      </c>
      <c r="C1143" s="41"/>
      <c r="D1143" s="41"/>
      <c r="E1143" s="41"/>
      <c r="F1143" s="43"/>
      <c r="G1143" s="43">
        <f>G1144+G1145</f>
        <v>2260329</v>
      </c>
      <c r="H1143" s="43">
        <f>H1144+H1145</f>
        <v>1835844.5299999998</v>
      </c>
      <c r="I1143" s="43">
        <f t="shared" ref="I1143:I1145" si="346">H1143/G1143*100</f>
        <v>81.220235195849796</v>
      </c>
      <c r="J1143" s="68" t="s">
        <v>2323</v>
      </c>
      <c r="K1143" s="38"/>
      <c r="L1143" s="38"/>
    </row>
    <row r="1144" spans="1:12" s="1" customFormat="1" ht="28.5" customHeight="1">
      <c r="A1144" s="47"/>
      <c r="B1144" s="48" t="s">
        <v>110</v>
      </c>
      <c r="C1144" s="47">
        <v>700</v>
      </c>
      <c r="D1144" s="47">
        <v>70005</v>
      </c>
      <c r="E1144" s="47" t="s">
        <v>174</v>
      </c>
      <c r="F1144" s="49"/>
      <c r="G1144" s="49">
        <v>717650</v>
      </c>
      <c r="H1144" s="49">
        <v>394729.36</v>
      </c>
      <c r="I1144" s="49">
        <f t="shared" si="346"/>
        <v>55.003046053089946</v>
      </c>
      <c r="J1144" s="70" t="s">
        <v>1963</v>
      </c>
      <c r="K1144" s="38"/>
      <c r="L1144" s="38"/>
    </row>
    <row r="1145" spans="1:12" s="1" customFormat="1" ht="28.5" customHeight="1">
      <c r="A1145" s="47"/>
      <c r="B1145" s="48" t="s">
        <v>250</v>
      </c>
      <c r="C1145" s="47">
        <v>700</v>
      </c>
      <c r="D1145" s="47">
        <v>70005</v>
      </c>
      <c r="E1145" s="47" t="s">
        <v>174</v>
      </c>
      <c r="F1145" s="49"/>
      <c r="G1145" s="49">
        <v>1542679</v>
      </c>
      <c r="H1145" s="49">
        <v>1441115.17</v>
      </c>
      <c r="I1145" s="49">
        <f t="shared" si="346"/>
        <v>93.416399004588769</v>
      </c>
      <c r="J1145" s="69" t="s">
        <v>1963</v>
      </c>
      <c r="K1145" s="38"/>
      <c r="L1145" s="38"/>
    </row>
    <row r="1146" spans="1:12" s="19" customFormat="1" ht="90.75" customHeight="1">
      <c r="A1146" s="35" t="s">
        <v>1593</v>
      </c>
      <c r="B1146" s="29" t="s">
        <v>1594</v>
      </c>
      <c r="C1146" s="35">
        <v>750</v>
      </c>
      <c r="D1146" s="35">
        <v>75023</v>
      </c>
      <c r="E1146" s="35" t="s">
        <v>1595</v>
      </c>
      <c r="F1146" s="40">
        <v>825000</v>
      </c>
      <c r="G1146" s="40">
        <v>686000</v>
      </c>
      <c r="H1146" s="40">
        <v>665137.46</v>
      </c>
      <c r="I1146" s="40">
        <f>H1146/G1146*100</f>
        <v>96.958813411078708</v>
      </c>
      <c r="J1146" s="2" t="s">
        <v>1964</v>
      </c>
      <c r="K1146" s="62"/>
      <c r="L1146" s="62"/>
    </row>
    <row r="1147" spans="1:12" s="19" customFormat="1" ht="78.75" customHeight="1">
      <c r="A1147" s="35" t="s">
        <v>1596</v>
      </c>
      <c r="B1147" s="29" t="s">
        <v>1597</v>
      </c>
      <c r="C1147" s="35">
        <v>750</v>
      </c>
      <c r="D1147" s="35">
        <v>75023</v>
      </c>
      <c r="E1147" s="35" t="s">
        <v>105</v>
      </c>
      <c r="F1147" s="40"/>
      <c r="G1147" s="40">
        <v>41640</v>
      </c>
      <c r="H1147" s="40">
        <v>40296.39</v>
      </c>
      <c r="I1147" s="40">
        <f>H1147/G1147*100</f>
        <v>96.773270893371759</v>
      </c>
      <c r="J1147" s="2" t="s">
        <v>2119</v>
      </c>
      <c r="K1147" s="62"/>
      <c r="L1147" s="62"/>
    </row>
    <row r="1148" spans="1:12" s="19" customFormat="1" ht="94.5" customHeight="1">
      <c r="A1148" s="35" t="s">
        <v>1598</v>
      </c>
      <c r="B1148" s="29" t="s">
        <v>1599</v>
      </c>
      <c r="C1148" s="35">
        <v>700</v>
      </c>
      <c r="D1148" s="35">
        <v>70005</v>
      </c>
      <c r="E1148" s="35" t="s">
        <v>174</v>
      </c>
      <c r="F1148" s="40">
        <v>1200000</v>
      </c>
      <c r="G1148" s="40">
        <v>1086600</v>
      </c>
      <c r="H1148" s="40">
        <v>1083154.69</v>
      </c>
      <c r="I1148" s="40">
        <f>H1148/G1148*100</f>
        <v>99.682927480213507</v>
      </c>
      <c r="J1148" s="2" t="s">
        <v>2485</v>
      </c>
      <c r="K1148" s="62"/>
      <c r="L1148" s="62"/>
    </row>
    <row r="1149" spans="1:12" s="1" customFormat="1" ht="41.25" customHeight="1">
      <c r="A1149" s="41" t="s">
        <v>1600</v>
      </c>
      <c r="B1149" s="42" t="s">
        <v>1601</v>
      </c>
      <c r="C1149" s="41"/>
      <c r="D1149" s="41"/>
      <c r="E1149" s="41"/>
      <c r="F1149" s="43">
        <f>F1150+F1151+F1152</f>
        <v>1111500</v>
      </c>
      <c r="G1149" s="43">
        <f>G1150+G1151+G1152</f>
        <v>1111500</v>
      </c>
      <c r="H1149" s="43">
        <f>H1150+H1151+H1152</f>
        <v>1037226</v>
      </c>
      <c r="I1149" s="43">
        <f t="shared" ref="I1149:I1152" si="347">H1149/G1149*100</f>
        <v>93.31767881241565</v>
      </c>
      <c r="J1149" s="68" t="s">
        <v>2387</v>
      </c>
      <c r="K1149" s="38"/>
      <c r="L1149" s="38"/>
    </row>
    <row r="1150" spans="1:12" s="1" customFormat="1" ht="28.5" customHeight="1">
      <c r="A1150" s="47"/>
      <c r="B1150" s="48"/>
      <c r="C1150" s="47">
        <v>710</v>
      </c>
      <c r="D1150" s="47">
        <v>71012</v>
      </c>
      <c r="E1150" s="47" t="s">
        <v>1590</v>
      </c>
      <c r="F1150" s="49">
        <v>811500</v>
      </c>
      <c r="G1150" s="49">
        <v>811500</v>
      </c>
      <c r="H1150" s="49">
        <v>752870</v>
      </c>
      <c r="I1150" s="49">
        <f t="shared" si="347"/>
        <v>92.775107825015397</v>
      </c>
      <c r="J1150" s="70" t="s">
        <v>1965</v>
      </c>
      <c r="K1150" s="38"/>
      <c r="L1150" s="38"/>
    </row>
    <row r="1151" spans="1:12" s="1" customFormat="1" ht="28.5" customHeight="1">
      <c r="A1151" s="47"/>
      <c r="B1151" s="48" t="s">
        <v>110</v>
      </c>
      <c r="C1151" s="47">
        <v>710</v>
      </c>
      <c r="D1151" s="47">
        <v>71012</v>
      </c>
      <c r="E1151" s="47" t="s">
        <v>1590</v>
      </c>
      <c r="F1151" s="49">
        <v>75000</v>
      </c>
      <c r="G1151" s="49">
        <v>75000</v>
      </c>
      <c r="H1151" s="49">
        <v>71089</v>
      </c>
      <c r="I1151" s="49">
        <f t="shared" si="347"/>
        <v>94.785333333333327</v>
      </c>
      <c r="J1151" s="70" t="s">
        <v>1965</v>
      </c>
      <c r="K1151" s="38"/>
      <c r="L1151" s="38"/>
    </row>
    <row r="1152" spans="1:12" s="1" customFormat="1" ht="28.5" customHeight="1">
      <c r="A1152" s="44"/>
      <c r="B1152" s="45" t="s">
        <v>250</v>
      </c>
      <c r="C1152" s="44">
        <v>710</v>
      </c>
      <c r="D1152" s="44">
        <v>71012</v>
      </c>
      <c r="E1152" s="44" t="s">
        <v>1590</v>
      </c>
      <c r="F1152" s="46">
        <v>225000</v>
      </c>
      <c r="G1152" s="46">
        <v>225000</v>
      </c>
      <c r="H1152" s="46">
        <v>213267</v>
      </c>
      <c r="I1152" s="46">
        <f t="shared" si="347"/>
        <v>94.785333333333327</v>
      </c>
      <c r="J1152" s="69" t="s">
        <v>1965</v>
      </c>
      <c r="K1152" s="38"/>
      <c r="L1152" s="38"/>
    </row>
    <row r="1153" spans="1:12" s="19" customFormat="1" ht="102">
      <c r="A1153" s="35" t="s">
        <v>1602</v>
      </c>
      <c r="B1153" s="29" t="s">
        <v>1603</v>
      </c>
      <c r="C1153" s="35">
        <v>750</v>
      </c>
      <c r="D1153" s="35">
        <v>75023</v>
      </c>
      <c r="E1153" s="35" t="s">
        <v>105</v>
      </c>
      <c r="F1153" s="40"/>
      <c r="G1153" s="40">
        <v>205160</v>
      </c>
      <c r="H1153" s="40">
        <v>200697.93</v>
      </c>
      <c r="I1153" s="40">
        <f>H1153/G1153*100</f>
        <v>97.825077987911868</v>
      </c>
      <c r="J1153" s="2" t="s">
        <v>1966</v>
      </c>
      <c r="K1153" s="62"/>
      <c r="L1153" s="62"/>
    </row>
    <row r="1154" spans="1:12" s="19" customFormat="1" ht="68.25" customHeight="1">
      <c r="A1154" s="35" t="s">
        <v>1604</v>
      </c>
      <c r="B1154" s="29" t="s">
        <v>1605</v>
      </c>
      <c r="C1154" s="35">
        <v>750</v>
      </c>
      <c r="D1154" s="35">
        <v>75023</v>
      </c>
      <c r="E1154" s="35" t="s">
        <v>146</v>
      </c>
      <c r="F1154" s="40">
        <v>901453</v>
      </c>
      <c r="G1154" s="40">
        <v>539556</v>
      </c>
      <c r="H1154" s="40"/>
      <c r="I1154" s="40"/>
      <c r="J1154" s="2" t="s">
        <v>1967</v>
      </c>
      <c r="K1154" s="62"/>
      <c r="L1154" s="62"/>
    </row>
    <row r="1155" spans="1:12" s="19" customFormat="1" ht="52.5" customHeight="1">
      <c r="A1155" s="35" t="s">
        <v>1606</v>
      </c>
      <c r="B1155" s="29" t="s">
        <v>1607</v>
      </c>
      <c r="C1155" s="35">
        <v>750</v>
      </c>
      <c r="D1155" s="35">
        <v>75023</v>
      </c>
      <c r="E1155" s="35" t="s">
        <v>105</v>
      </c>
      <c r="F1155" s="40"/>
      <c r="G1155" s="40">
        <v>23370</v>
      </c>
      <c r="H1155" s="40">
        <v>22618.36</v>
      </c>
      <c r="I1155" s="40">
        <f>H1155/G1155*100</f>
        <v>96.783739837398372</v>
      </c>
      <c r="J1155" s="2" t="s">
        <v>2120</v>
      </c>
      <c r="K1155" s="62"/>
      <c r="L1155" s="62"/>
    </row>
    <row r="1156" spans="1:12" s="19" customFormat="1" ht="117" customHeight="1">
      <c r="A1156" s="35" t="s">
        <v>1608</v>
      </c>
      <c r="B1156" s="29" t="s">
        <v>1609</v>
      </c>
      <c r="C1156" s="35">
        <v>750</v>
      </c>
      <c r="D1156" s="35">
        <v>75023</v>
      </c>
      <c r="E1156" s="35" t="s">
        <v>105</v>
      </c>
      <c r="F1156" s="40"/>
      <c r="G1156" s="40">
        <v>379350</v>
      </c>
      <c r="H1156" s="40">
        <v>379349.22</v>
      </c>
      <c r="I1156" s="40">
        <f>H1156/G1156*100</f>
        <v>99.999794385132461</v>
      </c>
      <c r="J1156" s="2" t="s">
        <v>2479</v>
      </c>
      <c r="K1156" s="62"/>
      <c r="L1156" s="62"/>
    </row>
    <row r="1157" spans="1:12" s="1" customFormat="1" ht="42.75" customHeight="1">
      <c r="A1157" s="35" t="s">
        <v>1610</v>
      </c>
      <c r="B1157" s="29" t="s">
        <v>1611</v>
      </c>
      <c r="C1157" s="35">
        <v>750</v>
      </c>
      <c r="D1157" s="35">
        <v>75023</v>
      </c>
      <c r="E1157" s="35" t="s">
        <v>105</v>
      </c>
      <c r="F1157" s="40"/>
      <c r="G1157" s="40">
        <v>20910</v>
      </c>
      <c r="H1157" s="40">
        <v>20237.48</v>
      </c>
      <c r="I1157" s="40">
        <f t="shared" ref="I1157:I1158" si="348">H1157/G1157*100</f>
        <v>96.783739837398372</v>
      </c>
      <c r="J1157" s="2" t="s">
        <v>2204</v>
      </c>
      <c r="K1157" s="38"/>
      <c r="L1157" s="38"/>
    </row>
    <row r="1158" spans="1:12" s="1" customFormat="1" ht="92.25" customHeight="1">
      <c r="A1158" s="35" t="s">
        <v>1612</v>
      </c>
      <c r="B1158" s="29" t="s">
        <v>1613</v>
      </c>
      <c r="C1158" s="35">
        <v>926</v>
      </c>
      <c r="D1158" s="35">
        <v>92695</v>
      </c>
      <c r="E1158" s="35" t="s">
        <v>1154</v>
      </c>
      <c r="F1158" s="40">
        <v>600000</v>
      </c>
      <c r="G1158" s="40">
        <v>1295032</v>
      </c>
      <c r="H1158" s="40">
        <v>1294962.8700000001</v>
      </c>
      <c r="I1158" s="40">
        <f t="shared" si="348"/>
        <v>99.994661907968307</v>
      </c>
      <c r="J1158" s="2" t="s">
        <v>2324</v>
      </c>
      <c r="K1158" s="38"/>
      <c r="L1158" s="38"/>
    </row>
    <row r="1159" spans="1:12" s="1" customFormat="1" ht="67.5" customHeight="1">
      <c r="A1159" s="35" t="s">
        <v>1614</v>
      </c>
      <c r="B1159" s="29" t="s">
        <v>1615</v>
      </c>
      <c r="C1159" s="35">
        <v>700</v>
      </c>
      <c r="D1159" s="35">
        <v>70005</v>
      </c>
      <c r="E1159" s="35" t="s">
        <v>174</v>
      </c>
      <c r="F1159" s="40">
        <v>40000</v>
      </c>
      <c r="G1159" s="40">
        <v>40000</v>
      </c>
      <c r="H1159" s="40">
        <v>39239.53</v>
      </c>
      <c r="I1159" s="40">
        <f t="shared" ref="I1159:I1167" si="349">H1159/G1159*100</f>
        <v>98.098825000000005</v>
      </c>
      <c r="J1159" s="2" t="s">
        <v>1968</v>
      </c>
      <c r="K1159" s="38"/>
      <c r="L1159" s="38"/>
    </row>
    <row r="1160" spans="1:12" s="1" customFormat="1" ht="78" customHeight="1">
      <c r="A1160" s="35" t="s">
        <v>1616</v>
      </c>
      <c r="B1160" s="29" t="s">
        <v>1617</v>
      </c>
      <c r="C1160" s="35">
        <v>750</v>
      </c>
      <c r="D1160" s="35">
        <v>75023</v>
      </c>
      <c r="E1160" s="35" t="s">
        <v>105</v>
      </c>
      <c r="F1160" s="40">
        <v>2000000</v>
      </c>
      <c r="G1160" s="40">
        <v>94900</v>
      </c>
      <c r="H1160" s="40">
        <v>94575.360000000001</v>
      </c>
      <c r="I1160" s="40">
        <f t="shared" si="349"/>
        <v>99.657913593256069</v>
      </c>
      <c r="J1160" s="2" t="s">
        <v>2205</v>
      </c>
      <c r="K1160" s="38"/>
      <c r="L1160" s="38"/>
    </row>
    <row r="1161" spans="1:12" s="1" customFormat="1" ht="54" customHeight="1">
      <c r="A1161" s="41" t="s">
        <v>1618</v>
      </c>
      <c r="B1161" s="42" t="s">
        <v>1619</v>
      </c>
      <c r="C1161" s="41"/>
      <c r="D1161" s="41"/>
      <c r="E1161" s="41"/>
      <c r="F1161" s="43">
        <f>F1162+F1163+F1164</f>
        <v>792550</v>
      </c>
      <c r="G1161" s="43">
        <f>G1162+G1163+G1164</f>
        <v>672588</v>
      </c>
      <c r="H1161" s="43">
        <f>H1162+H1163+H1164</f>
        <v>672586.67999999993</v>
      </c>
      <c r="I1161" s="43">
        <f t="shared" si="349"/>
        <v>99.999803743153308</v>
      </c>
      <c r="J1161" s="68" t="s">
        <v>2325</v>
      </c>
      <c r="K1161" s="38"/>
      <c r="L1161" s="38"/>
    </row>
    <row r="1162" spans="1:12" s="1" customFormat="1" ht="28.5" customHeight="1">
      <c r="A1162" s="47"/>
      <c r="B1162" s="48" t="s">
        <v>110</v>
      </c>
      <c r="C1162" s="47">
        <v>700</v>
      </c>
      <c r="D1162" s="47">
        <v>70005</v>
      </c>
      <c r="E1162" s="47" t="s">
        <v>174</v>
      </c>
      <c r="F1162" s="49">
        <v>300000</v>
      </c>
      <c r="G1162" s="49">
        <v>257087</v>
      </c>
      <c r="H1162" s="49">
        <v>257086.68</v>
      </c>
      <c r="I1162" s="49">
        <f t="shared" si="349"/>
        <v>99.999875528517578</v>
      </c>
      <c r="J1162" s="70" t="s">
        <v>1969</v>
      </c>
      <c r="K1162" s="38"/>
      <c r="L1162" s="38"/>
    </row>
    <row r="1163" spans="1:12" s="1" customFormat="1" ht="28.5" customHeight="1">
      <c r="A1163" s="47"/>
      <c r="B1163" s="48" t="s">
        <v>16</v>
      </c>
      <c r="C1163" s="47">
        <v>700</v>
      </c>
      <c r="D1163" s="47">
        <v>70005</v>
      </c>
      <c r="E1163" s="47" t="s">
        <v>174</v>
      </c>
      <c r="F1163" s="49">
        <v>65655</v>
      </c>
      <c r="G1163" s="49">
        <v>55387</v>
      </c>
      <c r="H1163" s="49">
        <v>55386.15</v>
      </c>
      <c r="I1163" s="49">
        <f t="shared" si="349"/>
        <v>99.998465343853255</v>
      </c>
      <c r="J1163" s="70" t="s">
        <v>1969</v>
      </c>
      <c r="K1163" s="38"/>
      <c r="L1163" s="38"/>
    </row>
    <row r="1164" spans="1:12" s="1" customFormat="1" ht="28.5" customHeight="1">
      <c r="A1164" s="44"/>
      <c r="B1164" s="45" t="s">
        <v>250</v>
      </c>
      <c r="C1164" s="44">
        <v>700</v>
      </c>
      <c r="D1164" s="44">
        <v>70005</v>
      </c>
      <c r="E1164" s="44" t="s">
        <v>174</v>
      </c>
      <c r="F1164" s="46">
        <v>426895</v>
      </c>
      <c r="G1164" s="46">
        <v>360114</v>
      </c>
      <c r="H1164" s="46">
        <v>360113.85</v>
      </c>
      <c r="I1164" s="46">
        <f t="shared" si="349"/>
        <v>99.999958346523599</v>
      </c>
      <c r="J1164" s="69" t="s">
        <v>1969</v>
      </c>
      <c r="K1164" s="38"/>
      <c r="L1164" s="38"/>
    </row>
    <row r="1165" spans="1:12" s="1" customFormat="1" ht="27.75" customHeight="1">
      <c r="A1165" s="41" t="s">
        <v>1620</v>
      </c>
      <c r="B1165" s="42" t="s">
        <v>1621</v>
      </c>
      <c r="C1165" s="41"/>
      <c r="D1165" s="41"/>
      <c r="E1165" s="41"/>
      <c r="F1165" s="43"/>
      <c r="G1165" s="43">
        <f>G1166+G1167</f>
        <v>212000</v>
      </c>
      <c r="H1165" s="43">
        <f>H1166+H1167</f>
        <v>208156.83</v>
      </c>
      <c r="I1165" s="43">
        <f t="shared" si="349"/>
        <v>98.187183962264143</v>
      </c>
      <c r="J1165" s="68" t="s">
        <v>2202</v>
      </c>
      <c r="K1165" s="38"/>
      <c r="L1165" s="38"/>
    </row>
    <row r="1166" spans="1:12" s="1" customFormat="1" ht="28.5" customHeight="1">
      <c r="A1166" s="47"/>
      <c r="B1166" s="48"/>
      <c r="C1166" s="47">
        <v>750</v>
      </c>
      <c r="D1166" s="47">
        <v>75023</v>
      </c>
      <c r="E1166" s="47" t="s">
        <v>105</v>
      </c>
      <c r="F1166" s="49"/>
      <c r="G1166" s="49">
        <v>182000</v>
      </c>
      <c r="H1166" s="49">
        <v>179656.83</v>
      </c>
      <c r="I1166" s="49">
        <f t="shared" si="349"/>
        <v>98.712543956043959</v>
      </c>
      <c r="J1166" s="70" t="s">
        <v>1970</v>
      </c>
      <c r="K1166" s="38"/>
      <c r="L1166" s="38"/>
    </row>
    <row r="1167" spans="1:12" s="1" customFormat="1" ht="28.5" customHeight="1">
      <c r="A1167" s="47"/>
      <c r="B1167" s="48"/>
      <c r="C1167" s="47">
        <v>710</v>
      </c>
      <c r="D1167" s="47">
        <v>71095</v>
      </c>
      <c r="E1167" s="47" t="s">
        <v>105</v>
      </c>
      <c r="F1167" s="49"/>
      <c r="G1167" s="49">
        <v>30000</v>
      </c>
      <c r="H1167" s="49">
        <v>28500</v>
      </c>
      <c r="I1167" s="49">
        <f t="shared" si="349"/>
        <v>95</v>
      </c>
      <c r="J1167" s="69" t="s">
        <v>1970</v>
      </c>
      <c r="K1167" s="38"/>
      <c r="L1167" s="38"/>
    </row>
    <row r="1168" spans="1:12" s="1" customFormat="1" ht="27.75" customHeight="1">
      <c r="A1168" s="41" t="s">
        <v>1622</v>
      </c>
      <c r="B1168" s="42" t="s">
        <v>1623</v>
      </c>
      <c r="C1168" s="41"/>
      <c r="D1168" s="41"/>
      <c r="E1168" s="41"/>
      <c r="F1168" s="43"/>
      <c r="G1168" s="43">
        <f>G1169+G1170</f>
        <v>230417</v>
      </c>
      <c r="H1168" s="43">
        <f>H1169+H1170</f>
        <v>215253.28999999998</v>
      </c>
      <c r="I1168" s="43">
        <f t="shared" ref="I1168:I1170" si="350">H1168/G1168*100</f>
        <v>93.4190142220409</v>
      </c>
      <c r="J1168" s="68" t="s">
        <v>2203</v>
      </c>
      <c r="K1168" s="38"/>
      <c r="L1168" s="38"/>
    </row>
    <row r="1169" spans="1:12" s="1" customFormat="1" ht="28.5" customHeight="1">
      <c r="A1169" s="47"/>
      <c r="B1169" s="48"/>
      <c r="C1169" s="47">
        <v>700</v>
      </c>
      <c r="D1169" s="47">
        <v>70004</v>
      </c>
      <c r="E1169" s="47" t="s">
        <v>174</v>
      </c>
      <c r="F1169" s="49"/>
      <c r="G1169" s="49">
        <v>214584</v>
      </c>
      <c r="H1169" s="49">
        <v>199482.15</v>
      </c>
      <c r="I1169" s="49">
        <f t="shared" si="350"/>
        <v>92.962266524997204</v>
      </c>
      <c r="J1169" s="70" t="s">
        <v>1971</v>
      </c>
      <c r="K1169" s="38"/>
      <c r="L1169" s="38"/>
    </row>
    <row r="1170" spans="1:12" s="1" customFormat="1" ht="28.5" customHeight="1">
      <c r="A1170" s="47"/>
      <c r="B1170" s="48"/>
      <c r="C1170" s="47">
        <v>700</v>
      </c>
      <c r="D1170" s="47">
        <v>70095</v>
      </c>
      <c r="E1170" s="47" t="s">
        <v>174</v>
      </c>
      <c r="F1170" s="49"/>
      <c r="G1170" s="49">
        <v>15833</v>
      </c>
      <c r="H1170" s="49">
        <v>15771.14</v>
      </c>
      <c r="I1170" s="49">
        <f t="shared" si="350"/>
        <v>99.609297037832363</v>
      </c>
      <c r="J1170" s="69" t="s">
        <v>1971</v>
      </c>
      <c r="K1170" s="38"/>
      <c r="L1170" s="38"/>
    </row>
    <row r="1171" spans="1:12" s="19" customFormat="1" ht="41.25" customHeight="1">
      <c r="A1171" s="35"/>
      <c r="B1171" s="39" t="s">
        <v>75</v>
      </c>
      <c r="C1171" s="35"/>
      <c r="D1171" s="35"/>
      <c r="E1171" s="35"/>
      <c r="F1171" s="37">
        <f>F1172+F1187</f>
        <v>93100000</v>
      </c>
      <c r="G1171" s="37">
        <f t="shared" ref="G1171:H1171" si="351">G1172+G1187</f>
        <v>124355706</v>
      </c>
      <c r="H1171" s="37">
        <f t="shared" si="351"/>
        <v>122667978.79000001</v>
      </c>
      <c r="I1171" s="37">
        <f t="shared" ref="I1171:I1195" si="352">H1171/G1171*100</f>
        <v>98.642822863311167</v>
      </c>
      <c r="J1171" s="3"/>
      <c r="K1171" s="62"/>
      <c r="L1171" s="62"/>
    </row>
    <row r="1172" spans="1:12" s="19" customFormat="1" ht="28.5" customHeight="1">
      <c r="A1172" s="35"/>
      <c r="B1172" s="39" t="s">
        <v>76</v>
      </c>
      <c r="C1172" s="35"/>
      <c r="D1172" s="35"/>
      <c r="E1172" s="35"/>
      <c r="F1172" s="37">
        <f>SUM(F1173:F1186)</f>
        <v>55600000</v>
      </c>
      <c r="G1172" s="37">
        <f>SUM(G1173:G1186)</f>
        <v>82509920</v>
      </c>
      <c r="H1172" s="37">
        <f>SUM(H1173:H1186)</f>
        <v>81193841.320000008</v>
      </c>
      <c r="I1172" s="37">
        <f t="shared" si="352"/>
        <v>98.404944908442531</v>
      </c>
      <c r="J1172" s="3"/>
      <c r="K1172" s="62"/>
      <c r="L1172" s="62"/>
    </row>
    <row r="1173" spans="1:12" s="19" customFormat="1" ht="69.75" customHeight="1">
      <c r="A1173" s="35" t="s">
        <v>1625</v>
      </c>
      <c r="B1173" s="29" t="s">
        <v>1626</v>
      </c>
      <c r="C1173" s="35">
        <v>700</v>
      </c>
      <c r="D1173" s="35">
        <v>70005</v>
      </c>
      <c r="E1173" s="35" t="s">
        <v>1627</v>
      </c>
      <c r="F1173" s="40">
        <v>1000000</v>
      </c>
      <c r="G1173" s="40">
        <v>1300000</v>
      </c>
      <c r="H1173" s="40">
        <v>1242165.3600000001</v>
      </c>
      <c r="I1173" s="40">
        <f t="shared" si="352"/>
        <v>95.551181538461549</v>
      </c>
      <c r="J1173" s="2" t="s">
        <v>1972</v>
      </c>
      <c r="K1173" s="62"/>
      <c r="L1173" s="62"/>
    </row>
    <row r="1174" spans="1:12" s="19" customFormat="1" ht="76.5">
      <c r="A1174" s="35" t="s">
        <v>1628</v>
      </c>
      <c r="B1174" s="29" t="s">
        <v>266</v>
      </c>
      <c r="C1174" s="35">
        <v>700</v>
      </c>
      <c r="D1174" s="35">
        <v>70005</v>
      </c>
      <c r="E1174" s="35" t="s">
        <v>1627</v>
      </c>
      <c r="F1174" s="40">
        <v>17000000</v>
      </c>
      <c r="G1174" s="40">
        <v>17760000</v>
      </c>
      <c r="H1174" s="40">
        <v>17345289.719999999</v>
      </c>
      <c r="I1174" s="40">
        <f t="shared" si="352"/>
        <v>97.664919594594593</v>
      </c>
      <c r="J1174" s="2" t="s">
        <v>1973</v>
      </c>
      <c r="K1174" s="62"/>
      <c r="L1174" s="62"/>
    </row>
    <row r="1175" spans="1:12" s="19" customFormat="1" ht="38.25">
      <c r="A1175" s="35" t="s">
        <v>1629</v>
      </c>
      <c r="B1175" s="29" t="s">
        <v>1630</v>
      </c>
      <c r="C1175" s="35">
        <v>700</v>
      </c>
      <c r="D1175" s="35">
        <v>70005</v>
      </c>
      <c r="E1175" s="35" t="s">
        <v>1627</v>
      </c>
      <c r="F1175" s="40">
        <v>2000000</v>
      </c>
      <c r="G1175" s="40">
        <v>316500</v>
      </c>
      <c r="H1175" s="40">
        <v>309353.67</v>
      </c>
      <c r="I1175" s="40">
        <f t="shared" si="352"/>
        <v>97.742075829383879</v>
      </c>
      <c r="J1175" s="2" t="s">
        <v>1974</v>
      </c>
      <c r="K1175" s="62"/>
      <c r="L1175" s="62"/>
    </row>
    <row r="1176" spans="1:12" s="19" customFormat="1" ht="63.75">
      <c r="A1176" s="35" t="s">
        <v>1631</v>
      </c>
      <c r="B1176" s="29" t="s">
        <v>1632</v>
      </c>
      <c r="C1176" s="35">
        <v>700</v>
      </c>
      <c r="D1176" s="35">
        <v>70005</v>
      </c>
      <c r="E1176" s="35" t="s">
        <v>1627</v>
      </c>
      <c r="F1176" s="40">
        <v>2000000</v>
      </c>
      <c r="G1176" s="40">
        <v>182000</v>
      </c>
      <c r="H1176" s="40">
        <v>167948.05</v>
      </c>
      <c r="I1176" s="40">
        <f t="shared" si="352"/>
        <v>92.279148351648345</v>
      </c>
      <c r="J1176" s="2" t="s">
        <v>1975</v>
      </c>
      <c r="K1176" s="62"/>
      <c r="L1176" s="62"/>
    </row>
    <row r="1177" spans="1:12" s="19" customFormat="1" ht="73.5" customHeight="1">
      <c r="A1177" s="35" t="s">
        <v>1633</v>
      </c>
      <c r="B1177" s="29" t="s">
        <v>248</v>
      </c>
      <c r="C1177" s="35">
        <v>700</v>
      </c>
      <c r="D1177" s="35">
        <v>70005</v>
      </c>
      <c r="E1177" s="35" t="s">
        <v>1627</v>
      </c>
      <c r="F1177" s="40">
        <v>2000000</v>
      </c>
      <c r="G1177" s="40">
        <v>1105000</v>
      </c>
      <c r="H1177" s="40">
        <v>1065429.54</v>
      </c>
      <c r="I1177" s="40">
        <f t="shared" si="352"/>
        <v>96.418962895927606</v>
      </c>
      <c r="J1177" s="2" t="s">
        <v>2196</v>
      </c>
      <c r="K1177" s="62"/>
      <c r="L1177" s="62"/>
    </row>
    <row r="1178" spans="1:12" s="19" customFormat="1" ht="76.5">
      <c r="A1178" s="35" t="s">
        <v>1634</v>
      </c>
      <c r="B1178" s="29" t="s">
        <v>1635</v>
      </c>
      <c r="C1178" s="35">
        <v>700</v>
      </c>
      <c r="D1178" s="35">
        <v>70005</v>
      </c>
      <c r="E1178" s="35" t="s">
        <v>1627</v>
      </c>
      <c r="F1178" s="40">
        <v>10000000</v>
      </c>
      <c r="G1178" s="40">
        <v>12800000</v>
      </c>
      <c r="H1178" s="40">
        <f>10657338.53+2119549.34</f>
        <v>12776887.869999999</v>
      </c>
      <c r="I1178" s="40">
        <f t="shared" si="352"/>
        <v>99.81943648437499</v>
      </c>
      <c r="J1178" s="2" t="s">
        <v>1976</v>
      </c>
      <c r="K1178" s="62"/>
      <c r="L1178" s="62"/>
    </row>
    <row r="1179" spans="1:12" s="19" customFormat="1" ht="30" customHeight="1">
      <c r="A1179" s="35" t="s">
        <v>1636</v>
      </c>
      <c r="B1179" s="29" t="s">
        <v>253</v>
      </c>
      <c r="C1179" s="35">
        <v>700</v>
      </c>
      <c r="D1179" s="35">
        <v>70005</v>
      </c>
      <c r="E1179" s="35" t="s">
        <v>1627</v>
      </c>
      <c r="F1179" s="40">
        <v>2500000</v>
      </c>
      <c r="G1179" s="40"/>
      <c r="H1179" s="40"/>
      <c r="I1179" s="40"/>
      <c r="J1179" s="2" t="s">
        <v>1977</v>
      </c>
      <c r="K1179" s="62"/>
      <c r="L1179" s="62"/>
    </row>
    <row r="1180" spans="1:12" s="19" customFormat="1" ht="76.5">
      <c r="A1180" s="35" t="s">
        <v>1637</v>
      </c>
      <c r="B1180" s="29" t="s">
        <v>275</v>
      </c>
      <c r="C1180" s="35">
        <v>700</v>
      </c>
      <c r="D1180" s="35">
        <v>70005</v>
      </c>
      <c r="E1180" s="35" t="s">
        <v>1627</v>
      </c>
      <c r="F1180" s="40">
        <v>1000000</v>
      </c>
      <c r="G1180" s="40">
        <v>573000</v>
      </c>
      <c r="H1180" s="40">
        <v>549337.39</v>
      </c>
      <c r="I1180" s="40">
        <f t="shared" si="352"/>
        <v>95.870399650959854</v>
      </c>
      <c r="J1180" s="2" t="s">
        <v>2197</v>
      </c>
      <c r="K1180" s="62"/>
      <c r="L1180" s="62"/>
    </row>
    <row r="1181" spans="1:12" s="19" customFormat="1" ht="63.75">
      <c r="A1181" s="35" t="s">
        <v>1638</v>
      </c>
      <c r="B1181" s="29" t="s">
        <v>277</v>
      </c>
      <c r="C1181" s="35">
        <v>700</v>
      </c>
      <c r="D1181" s="35">
        <v>70005</v>
      </c>
      <c r="E1181" s="35" t="s">
        <v>1627</v>
      </c>
      <c r="F1181" s="40">
        <v>6000000</v>
      </c>
      <c r="G1181" s="40">
        <v>14183000</v>
      </c>
      <c r="H1181" s="40">
        <v>13945660.300000001</v>
      </c>
      <c r="I1181" s="40">
        <f t="shared" si="352"/>
        <v>98.326590284142995</v>
      </c>
      <c r="J1181" s="2" t="s">
        <v>1978</v>
      </c>
      <c r="K1181" s="62"/>
      <c r="L1181" s="62"/>
    </row>
    <row r="1182" spans="1:12" s="19" customFormat="1" ht="27.75" customHeight="1">
      <c r="A1182" s="35" t="s">
        <v>1639</v>
      </c>
      <c r="B1182" s="29" t="s">
        <v>1640</v>
      </c>
      <c r="C1182" s="35">
        <v>700</v>
      </c>
      <c r="D1182" s="35">
        <v>70005</v>
      </c>
      <c r="E1182" s="35" t="s">
        <v>1627</v>
      </c>
      <c r="F1182" s="40">
        <v>50000</v>
      </c>
      <c r="G1182" s="40"/>
      <c r="H1182" s="40"/>
      <c r="I1182" s="40"/>
      <c r="J1182" s="2" t="s">
        <v>1979</v>
      </c>
      <c r="K1182" s="62"/>
      <c r="L1182" s="62"/>
    </row>
    <row r="1183" spans="1:12" s="19" customFormat="1" ht="89.25">
      <c r="A1183" s="35" t="s">
        <v>1641</v>
      </c>
      <c r="B1183" s="29" t="s">
        <v>1642</v>
      </c>
      <c r="C1183" s="35">
        <v>700</v>
      </c>
      <c r="D1183" s="35">
        <v>70005</v>
      </c>
      <c r="E1183" s="35" t="s">
        <v>1627</v>
      </c>
      <c r="F1183" s="40">
        <v>6000000</v>
      </c>
      <c r="G1183" s="40">
        <v>27825398</v>
      </c>
      <c r="H1183" s="40">
        <f>24200059.56+3128094.91</f>
        <v>27328154.469999999</v>
      </c>
      <c r="I1183" s="40">
        <f t="shared" si="352"/>
        <v>98.212986818733</v>
      </c>
      <c r="J1183" s="2" t="s">
        <v>1980</v>
      </c>
      <c r="K1183" s="62"/>
      <c r="L1183" s="62"/>
    </row>
    <row r="1184" spans="1:12" s="19" customFormat="1" ht="104.25" customHeight="1">
      <c r="A1184" s="35" t="s">
        <v>1643</v>
      </c>
      <c r="B1184" s="29" t="s">
        <v>1644</v>
      </c>
      <c r="C1184" s="35">
        <v>700</v>
      </c>
      <c r="D1184" s="35">
        <v>70005</v>
      </c>
      <c r="E1184" s="35" t="s">
        <v>1627</v>
      </c>
      <c r="F1184" s="40">
        <v>6000000</v>
      </c>
      <c r="G1184" s="40">
        <v>6000000</v>
      </c>
      <c r="H1184" s="40">
        <f>5452871.36+545722</f>
        <v>5998593.3600000003</v>
      </c>
      <c r="I1184" s="40">
        <f t="shared" si="352"/>
        <v>99.976556000000002</v>
      </c>
      <c r="J1184" s="2" t="s">
        <v>2198</v>
      </c>
      <c r="K1184" s="62"/>
      <c r="L1184" s="62"/>
    </row>
    <row r="1185" spans="1:12" s="19" customFormat="1" ht="89.25">
      <c r="A1185" s="35" t="s">
        <v>1647</v>
      </c>
      <c r="B1185" s="29" t="s">
        <v>1644</v>
      </c>
      <c r="C1185" s="35">
        <v>700</v>
      </c>
      <c r="D1185" s="35">
        <v>70005</v>
      </c>
      <c r="E1185" s="35" t="s">
        <v>1590</v>
      </c>
      <c r="F1185" s="40"/>
      <c r="G1185" s="40">
        <v>465022</v>
      </c>
      <c r="H1185" s="40">
        <v>465021.59</v>
      </c>
      <c r="I1185" s="40">
        <f t="shared" si="352"/>
        <v>99.999911832128376</v>
      </c>
      <c r="J1185" s="2" t="s">
        <v>2199</v>
      </c>
      <c r="K1185" s="62"/>
      <c r="L1185" s="62"/>
    </row>
    <row r="1186" spans="1:12" s="19" customFormat="1" ht="27.75" customHeight="1">
      <c r="A1186" s="35" t="s">
        <v>1645</v>
      </c>
      <c r="B1186" s="29" t="s">
        <v>1646</v>
      </c>
      <c r="C1186" s="35">
        <v>700</v>
      </c>
      <c r="D1186" s="35">
        <v>70005</v>
      </c>
      <c r="E1186" s="35" t="s">
        <v>1627</v>
      </c>
      <c r="F1186" s="40">
        <v>50000</v>
      </c>
      <c r="G1186" s="40"/>
      <c r="H1186" s="40"/>
      <c r="I1186" s="40"/>
      <c r="J1186" s="2" t="s">
        <v>1979</v>
      </c>
      <c r="K1186" s="62"/>
      <c r="L1186" s="62"/>
    </row>
    <row r="1187" spans="1:12" s="19" customFormat="1" ht="28.5" customHeight="1">
      <c r="A1187" s="35"/>
      <c r="B1187" s="39" t="s">
        <v>77</v>
      </c>
      <c r="C1187" s="35"/>
      <c r="D1187" s="35"/>
      <c r="E1187" s="35"/>
      <c r="F1187" s="37">
        <f>SUM(F1188:F1196,F1198)</f>
        <v>37500000</v>
      </c>
      <c r="G1187" s="37">
        <f>SUM(G1188:G1196,G1198)</f>
        <v>41845786</v>
      </c>
      <c r="H1187" s="37">
        <f>SUM(H1188:H1196,H1198)</f>
        <v>41474137.469999999</v>
      </c>
      <c r="I1187" s="37">
        <f t="shared" si="352"/>
        <v>99.111861514562065</v>
      </c>
      <c r="J1187" s="3"/>
      <c r="K1187" s="62"/>
      <c r="L1187" s="62"/>
    </row>
    <row r="1188" spans="1:12" s="19" customFormat="1" ht="54" customHeight="1">
      <c r="A1188" s="35" t="s">
        <v>1648</v>
      </c>
      <c r="B1188" s="29" t="s">
        <v>1649</v>
      </c>
      <c r="C1188" s="35">
        <v>600</v>
      </c>
      <c r="D1188" s="35">
        <v>60016</v>
      </c>
      <c r="E1188" s="35" t="s">
        <v>1627</v>
      </c>
      <c r="F1188" s="40">
        <v>1000000</v>
      </c>
      <c r="G1188" s="40"/>
      <c r="H1188" s="40"/>
      <c r="I1188" s="40"/>
      <c r="J1188" s="2" t="s">
        <v>1981</v>
      </c>
      <c r="K1188" s="62"/>
      <c r="L1188" s="62"/>
    </row>
    <row r="1189" spans="1:12" s="19" customFormat="1" ht="210.75" customHeight="1">
      <c r="A1189" s="41" t="s">
        <v>1650</v>
      </c>
      <c r="B1189" s="42" t="s">
        <v>1651</v>
      </c>
      <c r="C1189" s="41">
        <v>900</v>
      </c>
      <c r="D1189" s="41">
        <v>90095</v>
      </c>
      <c r="E1189" s="41" t="s">
        <v>1627</v>
      </c>
      <c r="F1189" s="43">
        <v>5500000</v>
      </c>
      <c r="G1189" s="43">
        <v>11146726</v>
      </c>
      <c r="H1189" s="43">
        <v>10780305.970000001</v>
      </c>
      <c r="I1189" s="43">
        <f t="shared" si="352"/>
        <v>96.712756463198261</v>
      </c>
      <c r="J1189" s="50" t="s">
        <v>1982</v>
      </c>
      <c r="K1189" s="62"/>
      <c r="L1189" s="62"/>
    </row>
    <row r="1190" spans="1:12" s="1" customFormat="1" ht="280.5">
      <c r="A1190" s="44"/>
      <c r="B1190" s="51"/>
      <c r="C1190" s="44"/>
      <c r="D1190" s="44"/>
      <c r="E1190" s="44"/>
      <c r="F1190" s="46"/>
      <c r="G1190" s="46"/>
      <c r="H1190" s="46"/>
      <c r="I1190" s="46"/>
      <c r="J1190" s="5" t="s">
        <v>2474</v>
      </c>
      <c r="K1190" s="38"/>
      <c r="L1190" s="38"/>
    </row>
    <row r="1191" spans="1:12" s="1" customFormat="1" ht="117.75" customHeight="1">
      <c r="A1191" s="41"/>
      <c r="B1191" s="42"/>
      <c r="C1191" s="41"/>
      <c r="D1191" s="41"/>
      <c r="E1191" s="41"/>
      <c r="F1191" s="43"/>
      <c r="G1191" s="43"/>
      <c r="H1191" s="43"/>
      <c r="I1191" s="43"/>
      <c r="J1191" s="4" t="s">
        <v>2475</v>
      </c>
      <c r="K1191" s="38"/>
      <c r="L1191" s="38"/>
    </row>
    <row r="1192" spans="1:12" s="1" customFormat="1" ht="165.75">
      <c r="A1192" s="47"/>
      <c r="B1192" s="53"/>
      <c r="C1192" s="47"/>
      <c r="D1192" s="47"/>
      <c r="E1192" s="47"/>
      <c r="F1192" s="49"/>
      <c r="G1192" s="49"/>
      <c r="H1192" s="49"/>
      <c r="I1192" s="49"/>
      <c r="J1192" s="61" t="s">
        <v>2200</v>
      </c>
      <c r="K1192" s="38"/>
      <c r="L1192" s="38"/>
    </row>
    <row r="1193" spans="1:12" s="1" customFormat="1" ht="229.5">
      <c r="A1193" s="44"/>
      <c r="B1193" s="51"/>
      <c r="C1193" s="44"/>
      <c r="D1193" s="44"/>
      <c r="E1193" s="44"/>
      <c r="F1193" s="46"/>
      <c r="G1193" s="46"/>
      <c r="H1193" s="46"/>
      <c r="I1193" s="46"/>
      <c r="J1193" s="5" t="s">
        <v>2476</v>
      </c>
      <c r="K1193" s="38"/>
      <c r="L1193" s="38"/>
    </row>
    <row r="1194" spans="1:12" s="1" customFormat="1" ht="351.75" customHeight="1">
      <c r="A1194" s="44"/>
      <c r="B1194" s="51"/>
      <c r="C1194" s="44"/>
      <c r="D1194" s="44"/>
      <c r="E1194" s="44"/>
      <c r="F1194" s="46"/>
      <c r="G1194" s="46"/>
      <c r="H1194" s="46"/>
      <c r="I1194" s="46"/>
      <c r="J1194" s="5" t="s">
        <v>2477</v>
      </c>
      <c r="K1194" s="38"/>
      <c r="L1194" s="38"/>
    </row>
    <row r="1195" spans="1:12" s="19" customFormat="1" ht="132" customHeight="1">
      <c r="A1195" s="35" t="s">
        <v>1652</v>
      </c>
      <c r="B1195" s="29" t="s">
        <v>1653</v>
      </c>
      <c r="C1195" s="35">
        <v>900</v>
      </c>
      <c r="D1195" s="35">
        <v>90095</v>
      </c>
      <c r="E1195" s="35" t="s">
        <v>1627</v>
      </c>
      <c r="F1195" s="40">
        <v>30000000</v>
      </c>
      <c r="G1195" s="40">
        <v>30000000</v>
      </c>
      <c r="H1195" s="40">
        <v>30000000</v>
      </c>
      <c r="I1195" s="40">
        <f t="shared" si="352"/>
        <v>100</v>
      </c>
      <c r="J1195" s="2" t="s">
        <v>1983</v>
      </c>
      <c r="K1195" s="62"/>
      <c r="L1195" s="62"/>
    </row>
    <row r="1196" spans="1:12" s="1" customFormat="1" ht="149.25" customHeight="1">
      <c r="A1196" s="41" t="s">
        <v>1654</v>
      </c>
      <c r="B1196" s="42" t="s">
        <v>1655</v>
      </c>
      <c r="C1196" s="41"/>
      <c r="D1196" s="41"/>
      <c r="E1196" s="41"/>
      <c r="F1196" s="43">
        <f>F1197</f>
        <v>500000</v>
      </c>
      <c r="G1196" s="43">
        <f>G1197</f>
        <v>696000</v>
      </c>
      <c r="H1196" s="43">
        <f>H1197</f>
        <v>690771.5</v>
      </c>
      <c r="I1196" s="43">
        <f t="shared" ref="I1196:I1197" si="353">H1196/G1196*100</f>
        <v>99.248778735632186</v>
      </c>
      <c r="J1196" s="68" t="s">
        <v>2201</v>
      </c>
      <c r="K1196" s="38"/>
      <c r="L1196" s="38"/>
    </row>
    <row r="1197" spans="1:12" s="1" customFormat="1" ht="28.5" customHeight="1">
      <c r="A1197" s="44"/>
      <c r="B1197" s="45" t="s">
        <v>33</v>
      </c>
      <c r="C1197" s="44">
        <v>900</v>
      </c>
      <c r="D1197" s="44">
        <v>90095</v>
      </c>
      <c r="E1197" s="44" t="s">
        <v>292</v>
      </c>
      <c r="F1197" s="46">
        <v>500000</v>
      </c>
      <c r="G1197" s="46">
        <v>696000</v>
      </c>
      <c r="H1197" s="46">
        <v>690771.5</v>
      </c>
      <c r="I1197" s="46">
        <f t="shared" si="353"/>
        <v>99.248778735632186</v>
      </c>
      <c r="J1197" s="69" t="s">
        <v>1984</v>
      </c>
      <c r="K1197" s="38"/>
      <c r="L1197" s="38"/>
    </row>
    <row r="1198" spans="1:12" s="19" customFormat="1" ht="48" customHeight="1">
      <c r="A1198" s="35" t="s">
        <v>1656</v>
      </c>
      <c r="B1198" s="29" t="s">
        <v>1657</v>
      </c>
      <c r="C1198" s="35">
        <v>900</v>
      </c>
      <c r="D1198" s="35">
        <v>90095</v>
      </c>
      <c r="E1198" s="35" t="s">
        <v>628</v>
      </c>
      <c r="F1198" s="40">
        <v>500000</v>
      </c>
      <c r="G1198" s="40">
        <v>3060</v>
      </c>
      <c r="H1198" s="40">
        <v>3060</v>
      </c>
      <c r="I1198" s="40">
        <f>H1198/G1198*100</f>
        <v>100</v>
      </c>
      <c r="J1198" s="2" t="s">
        <v>1985</v>
      </c>
      <c r="K1198" s="62"/>
      <c r="L1198" s="62"/>
    </row>
    <row r="1199" spans="1:12" s="19" customFormat="1">
      <c r="A1199" s="33"/>
      <c r="B1199" s="1"/>
      <c r="C1199" s="33"/>
      <c r="D1199" s="33"/>
      <c r="E1199" s="33"/>
      <c r="F1199" s="34"/>
      <c r="G1199" s="34"/>
      <c r="H1199" s="34"/>
      <c r="I1199" s="34"/>
      <c r="J1199" s="1"/>
    </row>
    <row r="1200" spans="1:12" s="19" customFormat="1">
      <c r="A1200" s="33"/>
      <c r="B1200" s="1"/>
      <c r="C1200" s="33"/>
      <c r="D1200" s="33"/>
      <c r="E1200" s="33"/>
      <c r="F1200" s="34"/>
      <c r="G1200" s="34"/>
      <c r="H1200" s="34"/>
      <c r="I1200" s="34"/>
      <c r="J1200" s="1"/>
    </row>
  </sheetData>
  <autoFilter ref="A35:J1198" xr:uid="{00000000-0009-0000-0000-000000000000}"/>
  <mergeCells count="247">
    <mergeCell ref="J958:J959"/>
    <mergeCell ref="J1061:J1063"/>
    <mergeCell ref="J1065:J1067"/>
    <mergeCell ref="J1068:J1069"/>
    <mergeCell ref="J1070:J1072"/>
    <mergeCell ref="J966:J967"/>
    <mergeCell ref="J972:J973"/>
    <mergeCell ref="J831:J832"/>
    <mergeCell ref="J833:J834"/>
    <mergeCell ref="J835:J836"/>
    <mergeCell ref="J838:J839"/>
    <mergeCell ref="J915:J916"/>
    <mergeCell ref="J917:J918"/>
    <mergeCell ref="J1075:J1076"/>
    <mergeCell ref="J1073:J1074"/>
    <mergeCell ref="J989:J990"/>
    <mergeCell ref="J992:J993"/>
    <mergeCell ref="J994:J995"/>
    <mergeCell ref="J1001:J1003"/>
    <mergeCell ref="J1012:J1014"/>
    <mergeCell ref="J1015:J1017"/>
    <mergeCell ref="J1018:J1020"/>
    <mergeCell ref="J1024:J1026"/>
    <mergeCell ref="J751:J752"/>
    <mergeCell ref="J753:J754"/>
    <mergeCell ref="J755:J756"/>
    <mergeCell ref="J757:J758"/>
    <mergeCell ref="J759:J760"/>
    <mergeCell ref="J741:J742"/>
    <mergeCell ref="J743:J744"/>
    <mergeCell ref="J745:J746"/>
    <mergeCell ref="J747:J748"/>
    <mergeCell ref="J749:J750"/>
    <mergeCell ref="J761:J762"/>
    <mergeCell ref="J763:J764"/>
    <mergeCell ref="J765:J766"/>
    <mergeCell ref="J767:J768"/>
    <mergeCell ref="J769:J770"/>
    <mergeCell ref="J866:J867"/>
    <mergeCell ref="J907:J908"/>
    <mergeCell ref="J913:J914"/>
    <mergeCell ref="J799:J801"/>
    <mergeCell ref="J771:J772"/>
    <mergeCell ref="J773:J774"/>
    <mergeCell ref="J776:J777"/>
    <mergeCell ref="J841:J842"/>
    <mergeCell ref="J844:J845"/>
    <mergeCell ref="J780:J782"/>
    <mergeCell ref="J792:J793"/>
    <mergeCell ref="J814:J815"/>
    <mergeCell ref="J731:J732"/>
    <mergeCell ref="J733:J734"/>
    <mergeCell ref="J735:J736"/>
    <mergeCell ref="J737:J738"/>
    <mergeCell ref="J739:J740"/>
    <mergeCell ref="J721:J722"/>
    <mergeCell ref="J723:J724"/>
    <mergeCell ref="J725:J726"/>
    <mergeCell ref="J727:J728"/>
    <mergeCell ref="J729:J730"/>
    <mergeCell ref="J711:J712"/>
    <mergeCell ref="J713:J714"/>
    <mergeCell ref="J715:J716"/>
    <mergeCell ref="J717:J718"/>
    <mergeCell ref="J719:J720"/>
    <mergeCell ref="J701:J702"/>
    <mergeCell ref="J703:J704"/>
    <mergeCell ref="J705:J706"/>
    <mergeCell ref="J707:J708"/>
    <mergeCell ref="J709:J710"/>
    <mergeCell ref="J689:J691"/>
    <mergeCell ref="J693:J694"/>
    <mergeCell ref="J695:J696"/>
    <mergeCell ref="J697:J698"/>
    <mergeCell ref="J699:J700"/>
    <mergeCell ref="J667:J668"/>
    <mergeCell ref="J671:J672"/>
    <mergeCell ref="J669:J670"/>
    <mergeCell ref="J673:J675"/>
    <mergeCell ref="J681:J682"/>
    <mergeCell ref="J652:J653"/>
    <mergeCell ref="J654:J655"/>
    <mergeCell ref="J656:J658"/>
    <mergeCell ref="J659:J660"/>
    <mergeCell ref="J664:J665"/>
    <mergeCell ref="J642:J643"/>
    <mergeCell ref="J644:J645"/>
    <mergeCell ref="J646:J647"/>
    <mergeCell ref="J648:J649"/>
    <mergeCell ref="J650:J651"/>
    <mergeCell ref="J632:J633"/>
    <mergeCell ref="J634:J635"/>
    <mergeCell ref="J636:J637"/>
    <mergeCell ref="J638:J639"/>
    <mergeCell ref="J640:J641"/>
    <mergeCell ref="J618:J620"/>
    <mergeCell ref="J627:J628"/>
    <mergeCell ref="J625:J626"/>
    <mergeCell ref="J623:J624"/>
    <mergeCell ref="J630:J631"/>
    <mergeCell ref="J572:J573"/>
    <mergeCell ref="J578:J579"/>
    <mergeCell ref="J589:J591"/>
    <mergeCell ref="J603:J604"/>
    <mergeCell ref="J606:J607"/>
    <mergeCell ref="J528:J529"/>
    <mergeCell ref="J530:J531"/>
    <mergeCell ref="J550:J552"/>
    <mergeCell ref="J556:J557"/>
    <mergeCell ref="J558:J559"/>
    <mergeCell ref="J504:J506"/>
    <mergeCell ref="J513:J514"/>
    <mergeCell ref="J525:J526"/>
    <mergeCell ref="J523:J524"/>
    <mergeCell ref="J521:J522"/>
    <mergeCell ref="J519:J520"/>
    <mergeCell ref="J517:J518"/>
    <mergeCell ref="J515:J516"/>
    <mergeCell ref="J473:J474"/>
    <mergeCell ref="J475:J476"/>
    <mergeCell ref="J478:J480"/>
    <mergeCell ref="J481:J484"/>
    <mergeCell ref="J486:J489"/>
    <mergeCell ref="J469:J470"/>
    <mergeCell ref="J471:J472"/>
    <mergeCell ref="J459:J460"/>
    <mergeCell ref="J461:J462"/>
    <mergeCell ref="J463:J464"/>
    <mergeCell ref="J465:J466"/>
    <mergeCell ref="J467:J468"/>
    <mergeCell ref="J430:J433"/>
    <mergeCell ref="J450:J451"/>
    <mergeCell ref="J452:J453"/>
    <mergeCell ref="J454:J455"/>
    <mergeCell ref="J457:J458"/>
    <mergeCell ref="J392:J394"/>
    <mergeCell ref="J405:J406"/>
    <mergeCell ref="J407:J408"/>
    <mergeCell ref="J409:J410"/>
    <mergeCell ref="J414:J416"/>
    <mergeCell ref="J411:J413"/>
    <mergeCell ref="J338:J340"/>
    <mergeCell ref="J354:J356"/>
    <mergeCell ref="J359:J361"/>
    <mergeCell ref="J364:J366"/>
    <mergeCell ref="J372:J374"/>
    <mergeCell ref="J297:J299"/>
    <mergeCell ref="J301:J303"/>
    <mergeCell ref="J313:J314"/>
    <mergeCell ref="J325:J328"/>
    <mergeCell ref="J332:J334"/>
    <mergeCell ref="J253:J254"/>
    <mergeCell ref="J255:J256"/>
    <mergeCell ref="J263:J264"/>
    <mergeCell ref="J283:J286"/>
    <mergeCell ref="J289:J291"/>
    <mergeCell ref="J236:J237"/>
    <mergeCell ref="J241:J242"/>
    <mergeCell ref="J243:J244"/>
    <mergeCell ref="J245:J246"/>
    <mergeCell ref="J251:J252"/>
    <mergeCell ref="J216:J218"/>
    <mergeCell ref="J222:J223"/>
    <mergeCell ref="J234:J235"/>
    <mergeCell ref="J231:J232"/>
    <mergeCell ref="J228:J229"/>
    <mergeCell ref="J173:J174"/>
    <mergeCell ref="J180:J183"/>
    <mergeCell ref="J187:J190"/>
    <mergeCell ref="J194:J197"/>
    <mergeCell ref="J200:J203"/>
    <mergeCell ref="J131:J133"/>
    <mergeCell ref="J134:J136"/>
    <mergeCell ref="J137:J139"/>
    <mergeCell ref="J151:J154"/>
    <mergeCell ref="J159:J163"/>
    <mergeCell ref="J42:J43"/>
    <mergeCell ref="J51:J54"/>
    <mergeCell ref="J59:J62"/>
    <mergeCell ref="J75:J78"/>
    <mergeCell ref="J81:J82"/>
    <mergeCell ref="J114:J115"/>
    <mergeCell ref="J128:J129"/>
    <mergeCell ref="J126:J127"/>
    <mergeCell ref="J124:J125"/>
    <mergeCell ref="J122:J123"/>
    <mergeCell ref="J120:J121"/>
    <mergeCell ref="J118:J119"/>
    <mergeCell ref="J116:J117"/>
    <mergeCell ref="J90:J92"/>
    <mergeCell ref="B21:E21"/>
    <mergeCell ref="J40:J41"/>
    <mergeCell ref="B23:E23"/>
    <mergeCell ref="B24:E24"/>
    <mergeCell ref="B25:E25"/>
    <mergeCell ref="B30:E30"/>
    <mergeCell ref="B26:E26"/>
    <mergeCell ref="B29:E29"/>
    <mergeCell ref="B28:E28"/>
    <mergeCell ref="B27:E27"/>
    <mergeCell ref="B22:E22"/>
    <mergeCell ref="B31:E31"/>
    <mergeCell ref="B32:E32"/>
    <mergeCell ref="B33:E33"/>
    <mergeCell ref="B34:E34"/>
    <mergeCell ref="B12:E12"/>
    <mergeCell ref="B13:E13"/>
    <mergeCell ref="B14:E14"/>
    <mergeCell ref="B15:E15"/>
    <mergeCell ref="B7:E7"/>
    <mergeCell ref="B17:E17"/>
    <mergeCell ref="B18:E18"/>
    <mergeCell ref="B19:E19"/>
    <mergeCell ref="B20:E20"/>
    <mergeCell ref="J1085:J1087"/>
    <mergeCell ref="J1089:J1091"/>
    <mergeCell ref="J1094:J1098"/>
    <mergeCell ref="J1101:J1104"/>
    <mergeCell ref="J1112:J1113"/>
    <mergeCell ref="J1124:J1125"/>
    <mergeCell ref="A3:A5"/>
    <mergeCell ref="B3:B5"/>
    <mergeCell ref="C3:C5"/>
    <mergeCell ref="D3:D5"/>
    <mergeCell ref="E3:E5"/>
    <mergeCell ref="J807:J809"/>
    <mergeCell ref="J810:J812"/>
    <mergeCell ref="J826:J827"/>
    <mergeCell ref="B16:E16"/>
    <mergeCell ref="J3:J5"/>
    <mergeCell ref="H4:H5"/>
    <mergeCell ref="I4:I5"/>
    <mergeCell ref="B8:E8"/>
    <mergeCell ref="B9:E9"/>
    <mergeCell ref="B10:E10"/>
    <mergeCell ref="F3:I3"/>
    <mergeCell ref="F4:G4"/>
    <mergeCell ref="B11:E11"/>
    <mergeCell ref="J1196:J1197"/>
    <mergeCell ref="J1127:J1128"/>
    <mergeCell ref="J1130:J1131"/>
    <mergeCell ref="J1133:J1135"/>
    <mergeCell ref="J1143:J1145"/>
    <mergeCell ref="J1149:J1152"/>
    <mergeCell ref="J1161:J1164"/>
    <mergeCell ref="J1165:J1167"/>
    <mergeCell ref="J1168:J1170"/>
  </mergeCells>
  <pageMargins left="0.19685039370078741" right="0.19685039370078741" top="0.74803149606299213" bottom="0.19685039370078741" header="0.31496062992125984" footer="0.15748031496062992"/>
  <pageSetup paperSize="9" scale="79" fitToHeight="0" orientation="landscape" r:id="rId1"/>
  <rowBreaks count="48" manualBreakCount="48">
    <brk id="24" max="9" man="1"/>
    <brk id="50" max="9" man="1"/>
    <brk id="58" max="9" man="1"/>
    <brk id="74" max="9" man="1"/>
    <brk id="133" max="9" man="1"/>
    <brk id="175" max="9" man="1"/>
    <brk id="193" max="9" man="1"/>
    <brk id="199" max="9" man="1"/>
    <brk id="223" max="9" man="1"/>
    <brk id="230" max="9" man="1"/>
    <brk id="278" max="9" man="1"/>
    <brk id="287" max="9" man="1"/>
    <brk id="295" max="9" man="1"/>
    <brk id="315" max="9" man="1"/>
    <brk id="324" max="9" man="1"/>
    <brk id="331" max="9" man="1"/>
    <brk id="377" max="9" man="1"/>
    <brk id="449" max="9" man="1"/>
    <brk id="460" max="9" man="1"/>
    <brk id="476" max="9" man="1"/>
    <brk id="503" max="9" man="1"/>
    <brk id="544" max="9" man="1"/>
    <brk id="552" max="9" man="1"/>
    <brk id="593" max="9" man="1"/>
    <brk id="621" max="9" man="1"/>
    <brk id="651" max="9" man="1"/>
    <brk id="672" max="9" man="1"/>
    <brk id="682" max="9" man="1"/>
    <brk id="692" max="9" man="1"/>
    <brk id="708" max="9" man="1"/>
    <brk id="726" max="9" man="1"/>
    <brk id="744" max="9" man="1"/>
    <brk id="762" max="9" man="1"/>
    <brk id="809" max="9" man="1"/>
    <brk id="829" max="9" man="1"/>
    <brk id="851" max="9" man="1"/>
    <brk id="862" max="9" man="1"/>
    <brk id="914" max="9" man="1"/>
    <brk id="921" max="9" man="1"/>
    <brk id="947" max="9" man="1"/>
    <brk id="964" max="9" man="1"/>
    <brk id="995" max="9" man="1"/>
    <brk id="1009" max="9" man="1"/>
    <brk id="1011" max="9" man="1"/>
    <brk id="1022" max="9" man="1"/>
    <brk id="1069" max="9" man="1"/>
    <brk id="1084" max="9" man="1"/>
    <brk id="112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Zał. nr 4.1</vt:lpstr>
      <vt:lpstr>'Zał. nr 4.1'!Obszar_wydruku</vt:lpstr>
      <vt:lpstr>'Zał. nr 4.1'!Tytuły_wydruku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Antoniów</dc:creator>
  <cp:lastModifiedBy>Żulik Zbigniew</cp:lastModifiedBy>
  <cp:lastPrinted>2024-03-29T07:01:31Z</cp:lastPrinted>
  <dcterms:created xsi:type="dcterms:W3CDTF">2024-01-10T07:26:05Z</dcterms:created>
  <dcterms:modified xsi:type="dcterms:W3CDTF">2024-03-29T07:01:54Z</dcterms:modified>
</cp:coreProperties>
</file>