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30.11.2023\"/>
    </mc:Choice>
  </mc:AlternateContent>
  <xr:revisionPtr revIDLastSave="0" documentId="13_ncr:1_{B82F2672-1E4A-4054-AF49-8B2B9ED3904F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3'!$A$1:$M$44</definedName>
  </definedNames>
  <calcPr calcId="191029"/>
</workbook>
</file>

<file path=xl/calcChain.xml><?xml version="1.0" encoding="utf-8"?>
<calcChain xmlns="http://schemas.openxmlformats.org/spreadsheetml/2006/main">
  <c r="H21" i="14" l="1"/>
  <c r="H19" i="14"/>
  <c r="H6" i="14"/>
  <c r="F8" i="14"/>
  <c r="F7" i="14"/>
  <c r="H23" i="14" l="1"/>
  <c r="H17" i="14" l="1"/>
  <c r="H24" i="14" l="1"/>
  <c r="F29" i="14" l="1"/>
  <c r="H18" i="14" l="1"/>
  <c r="H15" i="14" s="1"/>
  <c r="L24" i="14"/>
  <c r="F35" i="14" l="1"/>
  <c r="F34" i="14"/>
  <c r="F32" i="14"/>
  <c r="J33" i="14"/>
  <c r="J36" i="14" l="1"/>
  <c r="F28" i="14"/>
  <c r="J30" i="14" l="1"/>
  <c r="J29" i="14" l="1"/>
  <c r="D21" i="14" l="1"/>
  <c r="J7" i="14" l="1"/>
  <c r="J8" i="14"/>
  <c r="L6" i="14" l="1"/>
  <c r="F6" i="14"/>
  <c r="L42" i="14" l="1"/>
  <c r="L41" i="14"/>
  <c r="J35" i="14"/>
  <c r="J34" i="14"/>
  <c r="J32" i="14"/>
  <c r="J31" i="14"/>
  <c r="L23" i="14"/>
  <c r="L18" i="14" s="1"/>
  <c r="L21" i="14"/>
  <c r="L19" i="14"/>
  <c r="L17" i="14"/>
  <c r="H11" i="14"/>
  <c r="H37" i="14"/>
  <c r="H40" i="14"/>
  <c r="F44" i="14"/>
  <c r="B28" i="14"/>
  <c r="J28" i="14" l="1"/>
  <c r="F14" i="14"/>
  <c r="H44" i="14"/>
  <c r="D18" i="14"/>
  <c r="D15" i="14" s="1"/>
  <c r="D37" i="14" s="1"/>
  <c r="L15" i="14"/>
  <c r="L37" i="14" s="1"/>
  <c r="D40" i="14" l="1"/>
  <c r="D44" i="14" s="1"/>
  <c r="L40" i="14"/>
  <c r="L44" i="14" s="1"/>
  <c r="J6" i="14" l="1"/>
  <c r="B6" i="14"/>
  <c r="D11" i="14" s="1"/>
  <c r="L11" i="14" l="1"/>
  <c r="J14" i="14"/>
  <c r="J44" i="14"/>
  <c r="B14" i="14"/>
  <c r="B44" i="14"/>
</calcChain>
</file>

<file path=xl/sharedStrings.xml><?xml version="1.0" encoding="utf-8"?>
<sst xmlns="http://schemas.openxmlformats.org/spreadsheetml/2006/main" count="112" uniqueCount="46">
  <si>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</si>
  <si>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</si>
  <si>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</si>
  <si>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</si>
  <si>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</si>
  <si>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</si>
  <si>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</si>
  <si>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</si>
  <si>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</si>
  <si>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</si>
  <si>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</si>
  <si>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</si>
  <si>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</si>
  <si>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</si>
  <si>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</si>
  <si>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</si>
  <si>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</si>
  <si>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</si>
  <si>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</si>
  <si>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</si>
  <si>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</si>
  <si>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</si>
  <si>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</si>
  <si>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</si>
  <si>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</si>
  <si>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</si>
  <si>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</si>
  <si>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</si>
  <si>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</si>
  <si>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</si>
  <si>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</si>
  <si>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</si>
  <si>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</si>
  <si>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</si>
  <si>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</si>
  <si>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</si>
  <si>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</si>
  <si>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</si>
  <si>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</si>
  <si>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</si>
  <si>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</si>
  <si>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</si>
  <si>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</si>
  <si>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– kredyt</t>
  </si>
  <si>
    <t>– zwroty dotacji oraz płatności</t>
  </si>
  <si>
    <t>Plan 30.11.2023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</si>
</sst>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5" fillId="0" borderId="0" xfId="0" applyNumberFormat="1" applyFont="1"/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8"/>
  <sheetViews>
    <sheetView showGridLines="0" tabSelected="1" topLeftCell="F1" zoomScale="88" zoomScaleNormal="88" zoomScaleSheetLayoutView="80" zoomScalePageLayoutView="80" workbookViewId="0">
      <selection activeCell="I4" sqref="I4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6.85546875" style="1" customWidth="1"/>
    <col min="7" max="7" width="33.7109375" style="1" customWidth="1"/>
    <col min="8" max="8" width="17.2851562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75" t="s">
        <v>32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4" s="3" customFormat="1" ht="14.25" customHeight="1" x14ac:dyDescent="0.25">
      <c r="A3" s="178" t="s">
        <v>33</v>
      </c>
      <c r="B3" s="179"/>
      <c r="C3" s="179"/>
      <c r="D3" s="179"/>
      <c r="E3" s="193" t="s">
        <v>39</v>
      </c>
      <c r="F3" s="194"/>
      <c r="G3" s="194"/>
      <c r="H3" s="195"/>
      <c r="I3" s="179" t="s">
        <v>45</v>
      </c>
      <c r="J3" s="179"/>
      <c r="K3" s="179"/>
      <c r="L3" s="182"/>
    </row>
    <row r="4" spans="1:14" s="4" customFormat="1" ht="14.25" customHeight="1" x14ac:dyDescent="0.2">
      <c r="A4" s="29" t="s">
        <v>0</v>
      </c>
      <c r="B4" s="31"/>
      <c r="C4" s="183" t="s">
        <v>1</v>
      </c>
      <c r="D4" s="184"/>
      <c r="E4" s="32" t="s">
        <v>0</v>
      </c>
      <c r="F4" s="33"/>
      <c r="G4" s="34" t="s">
        <v>1</v>
      </c>
      <c r="H4" s="35"/>
      <c r="I4" s="28" t="s">
        <v>0</v>
      </c>
      <c r="J4" s="31"/>
      <c r="K4" s="183" t="s">
        <v>1</v>
      </c>
      <c r="L4" s="187"/>
    </row>
    <row r="5" spans="1:14" s="4" customFormat="1" ht="13.5" customHeight="1" x14ac:dyDescent="0.25">
      <c r="A5" s="12"/>
      <c r="B5" s="13"/>
      <c r="C5" s="185" t="s">
        <v>2</v>
      </c>
      <c r="D5" s="186"/>
      <c r="E5" s="36"/>
      <c r="F5" s="37"/>
      <c r="G5" s="38" t="s">
        <v>2</v>
      </c>
      <c r="H5" s="39"/>
      <c r="I5" s="30"/>
      <c r="J5" s="13"/>
      <c r="K5" s="185" t="s">
        <v>2</v>
      </c>
      <c r="L5" s="188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629697600.47000015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+465490+83462625.1+49130-106900+8010329+3500000+10583255+4376143.16+8494951.98+8500-24580-494512-25000+144200+1352256.28+248745.32+1713546.59+1569770-1697+8567703-610000+3102000+635870.44-26500+68705+365051.87+395012.63+615869.69+60000+1067000+4115781-200109+891679.1+135800+515600+208000+1955000+8920871.43+12122151+462061.67+363374.49+2654692.02+2334182.86+3152879.31+4506171+22322563+18161974+128215+140563348+7888519.44+6076.17+1063831+1967606.4+9292362+643381+581518+3022697+4000+3568989.87+895332+1647860.3+4635335.14+22507868+1578000+742894.31+7794587+24089813.1+3770685.53+9675840+49560-26000-56755+3120307+273274.33+41452.5+542934-1871409+255479.48+40888.68-93865+296318+252496+7160865.98+1271909.78+43794+20058986.15-25000+6165737.89+4321403.86+284863+238451184+59480+386706-19983164+106136+1519785.11+322543+2000000+965657.16+1877269.45+611219-500000+5032166.91+101701+18972157+78305+340000+105316+550000+976668+9544481.57+2184377+54000</f>
        <v>1057331110.7299999</v>
      </c>
      <c r="I6" s="47"/>
      <c r="J6" s="40">
        <f>SUM(J7:J8)</f>
        <v>7493196329.4700003</v>
      </c>
      <c r="K6" s="47"/>
      <c r="L6" s="40">
        <f>SUM(D6,H6)</f>
        <v>7367872813.7299995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+55046317.1+8010329+4376143.16+8529504.98-494512+1352256.28+248745.32+1713546.59+8567703+635870.44+365051.87+395012.63+615869.69+60000+1067000-200109+891679.1+208000+8920871.43+462061.67+363374.49+2654692.02+2334182.86+3152879.31+12817082+140563348+7888519.44+6076.17+1967606.4+9292362+3022697+3568989.87+1647860.3+4635335.14+742894.31+7794587+24089813.1+3770685.53+9650730+273274.33+41452.5+37950+255479.48+40888.68+296318+7160865.98+1271909.78+58986.15+6165737.89+4321403.86+18531184+386706+1519785.11+965657.16+1877269.45+6076478.91+18972157+340000+9544481.57+2184377</f>
        <v>564531281.73000014</v>
      </c>
      <c r="G7" s="52"/>
      <c r="H7" s="53"/>
      <c r="I7" s="54" t="s">
        <v>21</v>
      </c>
      <c r="J7" s="48">
        <f>SUM(B7,F7)</f>
        <v>6776306772.7300005</v>
      </c>
      <c r="K7" s="55"/>
      <c r="L7" s="56"/>
      <c r="M7" s="173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27815625+1818738+155900+529069+10780400+56064+100000+16500-10244+2588680+5019765+542000+66940+677407+1386000-21800000+6031723+10000000+19153134+5701717.74-34553+51500-77000-6530995+208107-15363039+258457+3000000-2129110-2186020+13000000+250000+600+4088953</f>
        <v>65166318.739999995</v>
      </c>
      <c r="G8" s="58"/>
      <c r="H8" s="59"/>
      <c r="I8" s="54" t="s">
        <v>22</v>
      </c>
      <c r="J8" s="48">
        <f>SUM(B8,F8)</f>
        <v>716889556.74000001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-427633510.25999975</v>
      </c>
      <c r="I11" s="75"/>
      <c r="J11" s="75"/>
      <c r="K11" s="76" t="s">
        <v>3</v>
      </c>
      <c r="L11" s="77">
        <f>SUM(J6-L6)</f>
        <v>125323515.74000072</v>
      </c>
    </row>
    <row r="12" spans="1:14" s="4" customFormat="1" ht="15" customHeight="1" x14ac:dyDescent="0.25">
      <c r="A12" s="17" t="s">
        <v>4</v>
      </c>
      <c r="B12" s="78"/>
      <c r="C12" s="189" t="s">
        <v>5</v>
      </c>
      <c r="D12" s="190"/>
      <c r="E12" s="79" t="s">
        <v>4</v>
      </c>
      <c r="F12" s="80"/>
      <c r="G12" s="196" t="s">
        <v>5</v>
      </c>
      <c r="H12" s="197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SUM(D37-B6)</f>
        <v>1158814713</v>
      </c>
      <c r="C14" s="180"/>
      <c r="D14" s="181"/>
      <c r="E14" s="92" t="s">
        <v>24</v>
      </c>
      <c r="F14" s="44">
        <f>SUM(H37-F6)</f>
        <v>399432854.99999976</v>
      </c>
      <c r="G14" s="93"/>
      <c r="H14" s="94"/>
      <c r="I14" s="95" t="s">
        <v>24</v>
      </c>
      <c r="J14" s="91">
        <f>-SUM(J6-L37)</f>
        <v>1558247567.999999</v>
      </c>
      <c r="K14" s="176"/>
      <c r="L14" s="177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-28200655.260000005</v>
      </c>
      <c r="I15" s="81"/>
      <c r="J15" s="100"/>
      <c r="K15" s="101" t="s">
        <v>6</v>
      </c>
      <c r="L15" s="102">
        <f>SUM(L17:L18)</f>
        <v>1683571083.74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4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f>800000+3000000+139000</f>
        <v>3939000</v>
      </c>
      <c r="I17" s="81"/>
      <c r="J17" s="100"/>
      <c r="K17" s="103" t="s">
        <v>28</v>
      </c>
      <c r="L17" s="78">
        <f>SUM(D17,H17)</f>
        <v>151978615</v>
      </c>
      <c r="M17" s="7"/>
    </row>
    <row r="18" spans="1:14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SUM(H19,H23,H24)</f>
        <v>-32139655.260000005</v>
      </c>
      <c r="I18" s="81"/>
      <c r="J18" s="100"/>
      <c r="K18" s="113" t="s">
        <v>18</v>
      </c>
      <c r="L18" s="78">
        <f>SUM(L19,L23,L24)</f>
        <v>1531592468.74</v>
      </c>
      <c r="M18" s="173"/>
    </row>
    <row r="19" spans="1:14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-576357-465490+5734087+5701717.74-3500000-10583255+43000+24580+25000-1569770+610000-3102000-68705-77000+384219-515600-1955000-12122151-4506171-22322563-12706069+208107-1063831-581518-895332-22507868-1578000-15363039+233347+26000-3120307-2634094+1818644+93865-2186020-20000000+25000-284863+13080000+19923848-322543-2000000+250000-611219+500000+905912-105316-550000-976668+4034953</f>
        <v>-32388388.260000005</v>
      </c>
      <c r="I19" s="81"/>
      <c r="J19" s="100"/>
      <c r="K19" s="113" t="s">
        <v>36</v>
      </c>
      <c r="L19" s="116">
        <f>SUM(D19,H19)</f>
        <v>1519255749.74</v>
      </c>
      <c r="M19" s="173"/>
    </row>
    <row r="20" spans="1:14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4" s="4" customFormat="1" ht="15.95" customHeight="1" x14ac:dyDescent="0.25">
      <c r="A21" s="17"/>
      <c r="B21" s="96"/>
      <c r="C21" s="120" t="s">
        <v>19</v>
      </c>
      <c r="D21" s="174">
        <f>208735188+155075</f>
        <v>208890263</v>
      </c>
      <c r="E21" s="61"/>
      <c r="F21" s="57"/>
      <c r="G21" s="121" t="s">
        <v>19</v>
      </c>
      <c r="H21" s="202">
        <f>1818738+529069+47922-10244+2588680+19765+5000+60000+2057513-34553-197000-15363039-2129110-2186020+206300+4088953</f>
        <v>-8498026</v>
      </c>
      <c r="I21" s="81"/>
      <c r="J21" s="100"/>
      <c r="K21" s="122" t="s">
        <v>19</v>
      </c>
      <c r="L21" s="174">
        <f>SUM(D21,H21)</f>
        <v>200392237</v>
      </c>
      <c r="M21" s="7"/>
    </row>
    <row r="22" spans="1:14" s="4" customFormat="1" ht="15.95" customHeight="1" x14ac:dyDescent="0.25">
      <c r="A22" s="17"/>
      <c r="B22" s="96"/>
      <c r="C22" s="120" t="s">
        <v>27</v>
      </c>
      <c r="D22" s="174"/>
      <c r="E22" s="61"/>
      <c r="F22" s="57"/>
      <c r="G22" s="121" t="s">
        <v>27</v>
      </c>
      <c r="H22" s="202"/>
      <c r="I22" s="81"/>
      <c r="J22" s="100"/>
      <c r="K22" s="123" t="s">
        <v>20</v>
      </c>
      <c r="L22" s="174"/>
      <c r="M22" s="7"/>
      <c r="N22" s="173"/>
    </row>
    <row r="23" spans="1:14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148150+78600-20377+190000+96580-43000+271074+246950+275500-177000+45000+62846+72000+159000+90000+77972+137521-49130+106900-144200+1697+26500-135800-128215-643381-4000-49560+56755-252496-43794-59480-106136-101701-78305</f>
        <v>106470</v>
      </c>
      <c r="I23" s="81"/>
      <c r="J23" s="100"/>
      <c r="K23" s="25" t="s">
        <v>23</v>
      </c>
      <c r="L23" s="124">
        <f>SUM(D23,H23)</f>
        <v>12194456</v>
      </c>
      <c r="M23" s="7"/>
    </row>
    <row r="24" spans="1:14" s="4" customFormat="1" ht="15.95" customHeight="1" x14ac:dyDescent="0.25">
      <c r="A24" s="17"/>
      <c r="B24" s="96"/>
      <c r="C24" s="103"/>
      <c r="D24" s="109"/>
      <c r="E24" s="110"/>
      <c r="F24" s="111"/>
      <c r="G24" s="107" t="s">
        <v>44</v>
      </c>
      <c r="H24" s="112">
        <f>30182+52765+59316</f>
        <v>142263</v>
      </c>
      <c r="I24" s="81"/>
      <c r="J24" s="100"/>
      <c r="K24" s="25" t="s">
        <v>44</v>
      </c>
      <c r="L24" s="124">
        <f t="shared" ref="L24" si="0">SUM(D24,H24)</f>
        <v>142263</v>
      </c>
      <c r="M24" s="7"/>
    </row>
    <row r="25" spans="1:14" s="4" customFormat="1" ht="5.25" customHeight="1" x14ac:dyDescent="0.25">
      <c r="A25" s="17"/>
      <c r="B25" s="96"/>
      <c r="C25" s="125"/>
      <c r="D25" s="125"/>
      <c r="E25" s="126"/>
      <c r="F25" s="127"/>
      <c r="G25" s="128"/>
      <c r="H25" s="129"/>
      <c r="I25" s="81"/>
      <c r="J25" s="100"/>
      <c r="K25" s="125"/>
      <c r="L25" s="124"/>
    </row>
    <row r="26" spans="1:14" s="4" customFormat="1" ht="15" customHeight="1" x14ac:dyDescent="0.25">
      <c r="A26" s="19" t="s">
        <v>7</v>
      </c>
      <c r="B26" s="130"/>
      <c r="C26" s="120"/>
      <c r="D26" s="114"/>
      <c r="E26" s="198" t="s">
        <v>7</v>
      </c>
      <c r="F26" s="199"/>
      <c r="G26" s="58"/>
      <c r="H26" s="59"/>
      <c r="I26" s="131" t="s">
        <v>7</v>
      </c>
      <c r="J26" s="132"/>
      <c r="K26" s="122"/>
      <c r="L26" s="124"/>
    </row>
    <row r="27" spans="1:14" s="4" customFormat="1" ht="3.75" customHeight="1" x14ac:dyDescent="0.25">
      <c r="A27" s="19"/>
      <c r="B27" s="130"/>
      <c r="C27" s="125"/>
      <c r="D27" s="125"/>
      <c r="E27" s="126"/>
      <c r="F27" s="127"/>
      <c r="G27" s="128"/>
      <c r="H27" s="129"/>
      <c r="I27" s="131"/>
      <c r="J27" s="132"/>
      <c r="K27" s="125"/>
      <c r="L27" s="116"/>
      <c r="M27" s="7"/>
    </row>
    <row r="28" spans="1:14" s="4" customFormat="1" ht="15" x14ac:dyDescent="0.25">
      <c r="A28" s="20" t="s">
        <v>8</v>
      </c>
      <c r="B28" s="91">
        <f>SUM(B31:B35)</f>
        <v>1349793629</v>
      </c>
      <c r="C28" s="133"/>
      <c r="D28" s="114"/>
      <c r="E28" s="134" t="s">
        <v>8</v>
      </c>
      <c r="F28" s="57">
        <f>SUM(F29:F36)</f>
        <v>399813389</v>
      </c>
      <c r="G28" s="58"/>
      <c r="H28" s="59"/>
      <c r="I28" s="135" t="s">
        <v>8</v>
      </c>
      <c r="J28" s="82">
        <f>SUM(J29:J36)</f>
        <v>1749607018</v>
      </c>
      <c r="K28" s="109"/>
      <c r="L28" s="116"/>
    </row>
    <row r="29" spans="1:14" s="4" customFormat="1" ht="15" x14ac:dyDescent="0.25">
      <c r="A29" s="20"/>
      <c r="B29" s="91"/>
      <c r="C29" s="133"/>
      <c r="D29" s="114"/>
      <c r="E29" s="110" t="s">
        <v>40</v>
      </c>
      <c r="F29" s="57">
        <f>6088520+220000000</f>
        <v>226088520</v>
      </c>
      <c r="G29" s="58"/>
      <c r="H29" s="59"/>
      <c r="I29" s="81" t="s">
        <v>40</v>
      </c>
      <c r="J29" s="96">
        <f t="shared" ref="J29:J36" si="1">SUM(B29,F29)</f>
        <v>226088520</v>
      </c>
      <c r="K29" s="109"/>
      <c r="L29" s="116"/>
    </row>
    <row r="30" spans="1:14" s="4" customFormat="1" ht="15" x14ac:dyDescent="0.25">
      <c r="A30" s="20"/>
      <c r="B30" s="91"/>
      <c r="C30" s="133"/>
      <c r="D30" s="114"/>
      <c r="E30" s="110" t="s">
        <v>41</v>
      </c>
      <c r="F30" s="57">
        <v>22960000</v>
      </c>
      <c r="G30" s="58"/>
      <c r="H30" s="59"/>
      <c r="I30" s="81" t="s">
        <v>41</v>
      </c>
      <c r="J30" s="96">
        <f t="shared" si="1"/>
        <v>22960000</v>
      </c>
      <c r="K30" s="109"/>
      <c r="L30" s="116"/>
    </row>
    <row r="31" spans="1:14" s="4" customFormat="1" ht="15.75" customHeight="1" x14ac:dyDescent="0.25">
      <c r="A31" s="18" t="s">
        <v>15</v>
      </c>
      <c r="B31" s="96">
        <v>1599600</v>
      </c>
      <c r="C31" s="114"/>
      <c r="D31" s="114"/>
      <c r="E31" s="92" t="s">
        <v>15</v>
      </c>
      <c r="F31" s="57"/>
      <c r="G31" s="58"/>
      <c r="H31" s="59"/>
      <c r="I31" s="95" t="s">
        <v>15</v>
      </c>
      <c r="J31" s="96">
        <f t="shared" si="1"/>
        <v>1599600</v>
      </c>
      <c r="K31" s="109"/>
      <c r="L31" s="116"/>
      <c r="M31" s="7"/>
    </row>
    <row r="32" spans="1:14" s="4" customFormat="1" ht="15.95" customHeight="1" x14ac:dyDescent="0.25">
      <c r="A32" s="18" t="s">
        <v>31</v>
      </c>
      <c r="B32" s="96">
        <v>1060000000</v>
      </c>
      <c r="C32" s="114"/>
      <c r="D32" s="114"/>
      <c r="E32" s="92" t="s">
        <v>31</v>
      </c>
      <c r="F32" s="57">
        <f>125000000-585000000</f>
        <v>-460000000</v>
      </c>
      <c r="G32" s="58"/>
      <c r="H32" s="59"/>
      <c r="I32" s="136" t="s">
        <v>31</v>
      </c>
      <c r="J32" s="96">
        <f t="shared" si="1"/>
        <v>600000000</v>
      </c>
      <c r="K32" s="109"/>
      <c r="L32" s="116"/>
    </row>
    <row r="33" spans="1:13" s="4" customFormat="1" ht="15.95" customHeight="1" x14ac:dyDescent="0.25">
      <c r="A33" s="18"/>
      <c r="B33" s="96"/>
      <c r="C33" s="114"/>
      <c r="D33" s="114"/>
      <c r="E33" s="92" t="s">
        <v>43</v>
      </c>
      <c r="F33" s="57">
        <v>585000000</v>
      </c>
      <c r="G33" s="58"/>
      <c r="H33" s="59"/>
      <c r="I33" s="136" t="s">
        <v>43</v>
      </c>
      <c r="J33" s="96">
        <f t="shared" si="1"/>
        <v>585000000</v>
      </c>
      <c r="K33" s="109"/>
      <c r="L33" s="116"/>
    </row>
    <row r="34" spans="1:13" s="4" customFormat="1" ht="138.75" customHeight="1" x14ac:dyDescent="0.25">
      <c r="A34" s="27" t="s">
        <v>35</v>
      </c>
      <c r="B34" s="96">
        <v>277907219</v>
      </c>
      <c r="C34" s="114"/>
      <c r="D34" s="114"/>
      <c r="E34" s="137" t="s">
        <v>35</v>
      </c>
      <c r="F34" s="57">
        <f>-10000000+1089510+301056</f>
        <v>-8609434</v>
      </c>
      <c r="G34" s="58"/>
      <c r="H34" s="59"/>
      <c r="I34" s="138" t="s">
        <v>35</v>
      </c>
      <c r="J34" s="139">
        <f t="shared" si="1"/>
        <v>269297785</v>
      </c>
      <c r="K34" s="109"/>
      <c r="L34" s="116"/>
    </row>
    <row r="35" spans="1:13" s="4" customFormat="1" ht="144" customHeight="1" x14ac:dyDescent="0.25">
      <c r="A35" s="27" t="s">
        <v>34</v>
      </c>
      <c r="B35" s="140">
        <v>10286810</v>
      </c>
      <c r="C35" s="141"/>
      <c r="D35" s="114"/>
      <c r="E35" s="137" t="s">
        <v>34</v>
      </c>
      <c r="F35" s="57">
        <f>108161+15976728+756552+14696205</f>
        <v>31537646</v>
      </c>
      <c r="G35" s="58"/>
      <c r="H35" s="59"/>
      <c r="I35" s="138" t="s">
        <v>34</v>
      </c>
      <c r="J35" s="139">
        <f t="shared" si="1"/>
        <v>41824456</v>
      </c>
      <c r="K35" s="109"/>
      <c r="L35" s="116"/>
    </row>
    <row r="36" spans="1:13" s="4" customFormat="1" ht="105" x14ac:dyDescent="0.25">
      <c r="A36" s="27"/>
      <c r="B36" s="140"/>
      <c r="C36" s="141"/>
      <c r="D36" s="114"/>
      <c r="E36" s="172" t="s">
        <v>42</v>
      </c>
      <c r="F36" s="57">
        <v>2836657</v>
      </c>
      <c r="G36" s="58"/>
      <c r="H36" s="59"/>
      <c r="I36" s="138" t="s">
        <v>42</v>
      </c>
      <c r="J36" s="139">
        <f t="shared" si="1"/>
        <v>2836657</v>
      </c>
      <c r="K36" s="109"/>
      <c r="L36" s="116"/>
    </row>
    <row r="37" spans="1:13" s="4" customFormat="1" ht="15.95" customHeight="1" thickBot="1" x14ac:dyDescent="0.3">
      <c r="A37" s="26"/>
      <c r="B37" s="125"/>
      <c r="C37" s="142" t="s">
        <v>14</v>
      </c>
      <c r="D37" s="143">
        <f>SUM(D15,D6)</f>
        <v>8022313442</v>
      </c>
      <c r="E37" s="144"/>
      <c r="F37" s="145"/>
      <c r="G37" s="146" t="s">
        <v>14</v>
      </c>
      <c r="H37" s="147">
        <f>SUM(H15,H6)</f>
        <v>1029130455.4699999</v>
      </c>
      <c r="I37" s="109"/>
      <c r="J37" s="148"/>
      <c r="K37" s="149" t="s">
        <v>14</v>
      </c>
      <c r="L37" s="150">
        <f>SUM(L15,L6)</f>
        <v>9051443897.4699993</v>
      </c>
    </row>
    <row r="38" spans="1:13" s="4" customFormat="1" ht="3.75" customHeight="1" x14ac:dyDescent="0.25">
      <c r="A38" s="21"/>
      <c r="B38" s="48"/>
      <c r="C38" s="151"/>
      <c r="D38" s="152"/>
      <c r="E38" s="61"/>
      <c r="F38" s="57"/>
      <c r="G38" s="58"/>
      <c r="H38" s="59"/>
      <c r="I38" s="109"/>
      <c r="J38" s="48"/>
      <c r="K38" s="153"/>
      <c r="L38" s="154"/>
    </row>
    <row r="39" spans="1:13" s="4" customFormat="1" ht="14.25" customHeight="1" x14ac:dyDescent="0.25">
      <c r="A39" s="22"/>
      <c r="B39" s="48"/>
      <c r="C39" s="191" t="s">
        <v>9</v>
      </c>
      <c r="D39" s="192"/>
      <c r="E39" s="155"/>
      <c r="F39" s="80"/>
      <c r="G39" s="200" t="s">
        <v>9</v>
      </c>
      <c r="H39" s="201"/>
      <c r="I39" s="123"/>
      <c r="J39" s="48"/>
      <c r="K39" s="83" t="s">
        <v>9</v>
      </c>
      <c r="L39" s="84"/>
    </row>
    <row r="40" spans="1:13" s="4" customFormat="1" ht="14.25" customHeight="1" x14ac:dyDescent="0.25">
      <c r="A40" s="21"/>
      <c r="B40" s="78"/>
      <c r="C40" s="97" t="s">
        <v>10</v>
      </c>
      <c r="D40" s="104">
        <f>SUM(D41,D42)</f>
        <v>190978916</v>
      </c>
      <c r="E40" s="105"/>
      <c r="F40" s="106"/>
      <c r="G40" s="99" t="s">
        <v>10</v>
      </c>
      <c r="H40" s="108">
        <f>SUM(H41,H42)</f>
        <v>380534</v>
      </c>
      <c r="I40" s="156"/>
      <c r="J40" s="100"/>
      <c r="K40" s="101" t="s">
        <v>10</v>
      </c>
      <c r="L40" s="102">
        <f>SUM(L41:L43)</f>
        <v>191359450</v>
      </c>
    </row>
    <row r="41" spans="1:13" s="4" customFormat="1" ht="18" customHeight="1" x14ac:dyDescent="0.25">
      <c r="A41" s="21"/>
      <c r="B41" s="114"/>
      <c r="C41" s="157" t="s">
        <v>26</v>
      </c>
      <c r="D41" s="158">
        <v>105978916</v>
      </c>
      <c r="E41" s="159"/>
      <c r="F41" s="51"/>
      <c r="G41" s="160" t="s">
        <v>26</v>
      </c>
      <c r="H41" s="53">
        <v>380534</v>
      </c>
      <c r="I41" s="109"/>
      <c r="J41" s="109"/>
      <c r="K41" s="157" t="s">
        <v>26</v>
      </c>
      <c r="L41" s="161">
        <f>SUM(D41,H41)</f>
        <v>106359450</v>
      </c>
      <c r="M41" s="7"/>
    </row>
    <row r="42" spans="1:13" s="4" customFormat="1" ht="21.75" customHeight="1" x14ac:dyDescent="0.25">
      <c r="A42" s="21"/>
      <c r="B42" s="116"/>
      <c r="C42" s="157" t="s">
        <v>25</v>
      </c>
      <c r="D42" s="158">
        <v>85000000</v>
      </c>
      <c r="E42" s="159"/>
      <c r="F42" s="51"/>
      <c r="G42" s="160" t="s">
        <v>25</v>
      </c>
      <c r="H42" s="53"/>
      <c r="I42" s="109"/>
      <c r="J42" s="116"/>
      <c r="K42" s="157" t="s">
        <v>25</v>
      </c>
      <c r="L42" s="161">
        <f>SUM(D42,H42)</f>
        <v>85000000</v>
      </c>
    </row>
    <row r="43" spans="1:13" s="4" customFormat="1" ht="7.5" hidden="1" customHeight="1" x14ac:dyDescent="0.25">
      <c r="A43" s="21"/>
      <c r="B43" s="116"/>
      <c r="C43" s="162"/>
      <c r="D43" s="158"/>
      <c r="E43" s="159"/>
      <c r="F43" s="51"/>
      <c r="G43" s="52"/>
      <c r="H43" s="53"/>
      <c r="I43" s="109"/>
      <c r="J43" s="116"/>
      <c r="K43" s="157" t="s">
        <v>30</v>
      </c>
      <c r="L43" s="161"/>
    </row>
    <row r="44" spans="1:13" s="3" customFormat="1" ht="16.5" customHeight="1" x14ac:dyDescent="0.25">
      <c r="A44" s="23" t="s">
        <v>11</v>
      </c>
      <c r="B44" s="163">
        <f>SUM(B28,B6)</f>
        <v>8213292358</v>
      </c>
      <c r="C44" s="164" t="s">
        <v>12</v>
      </c>
      <c r="D44" s="165">
        <f>SUM(D37:D40)</f>
        <v>8213292358</v>
      </c>
      <c r="E44" s="166" t="s">
        <v>11</v>
      </c>
      <c r="F44" s="167">
        <f>SUM(F28,F6)</f>
        <v>1029510989.4700001</v>
      </c>
      <c r="G44" s="168" t="s">
        <v>12</v>
      </c>
      <c r="H44" s="169">
        <f>SUM(H37:H40)</f>
        <v>1029510989.4699999</v>
      </c>
      <c r="I44" s="164" t="s">
        <v>11</v>
      </c>
      <c r="J44" s="163">
        <f>SUM(J28,J6)</f>
        <v>9242803347.4700012</v>
      </c>
      <c r="K44" s="164" t="s">
        <v>12</v>
      </c>
      <c r="L44" s="170">
        <f>SUM(L37:L40)</f>
        <v>9242803347.4699993</v>
      </c>
      <c r="M44" s="171"/>
    </row>
    <row r="45" spans="1:13" ht="14.25" customHeight="1" x14ac:dyDescent="0.2">
      <c r="L45" s="6"/>
    </row>
    <row r="46" spans="1:13" ht="13.9" hidden="1" customHeight="1" x14ac:dyDescent="0.2"/>
    <row r="47" spans="1:13" ht="9" hidden="1" customHeight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hidden="1" x14ac:dyDescent="0.2"/>
    <row r="55" spans="9:11" hidden="1" x14ac:dyDescent="0.2"/>
    <row r="56" spans="9:11" x14ac:dyDescent="0.2">
      <c r="I56" s="5"/>
    </row>
    <row r="58" spans="9:11" x14ac:dyDescent="0.2">
      <c r="K58" s="5"/>
    </row>
  </sheetData>
  <mergeCells count="18">
    <mergeCell ref="C39:D39"/>
    <mergeCell ref="E3:H3"/>
    <mergeCell ref="G12:H12"/>
    <mergeCell ref="E26:F26"/>
    <mergeCell ref="G39:H39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2023-12-12T13:58:47Z</dcterms:modified>
</cp:coreProperties>
</file>