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mk.local\dane\BM\BM-06\BIP\ROK 2023-BIP\Plan dochodów i wydatków budżetowych\Stan na dzień 31.12.2023\"/>
    </mc:Choice>
  </mc:AlternateContent>
  <xr:revisionPtr revIDLastSave="0" documentId="13_ncr:1_{49EDC8A0-DA9F-4D02-824A-D07EF1A8E5C2}" xr6:coauthVersionLast="36" xr6:coauthVersionMax="36" xr10:uidLastSave="{00000000-0000-0000-0000-000000000000}"/>
  <bookViews>
    <workbookView xWindow="120" yWindow="720" windowWidth="9375" windowHeight="3855" xr2:uid="{00000000-000D-0000-FFFF-FFFF00000000}"/>
  </bookViews>
  <sheets>
    <sheet name="tabela 3" sheetId="14" r:id="rId1"/>
  </sheets>
  <definedNames>
    <definedName name="_xlnm.Print_Area" localSheetId="0">'tabela 3'!$A$1:$M$45</definedName>
  </definedNames>
  <calcPr calcId="191029" iterateDelta="1E-4"/>
</workbook>
</file>

<file path=xl/calcChain.xml><?xml version="1.0" encoding="utf-8"?>
<calcChain xmlns="http://schemas.openxmlformats.org/spreadsheetml/2006/main">
  <c r="H19" i="14" l="1"/>
  <c r="H6" i="14"/>
  <c r="F7" i="14" l="1"/>
  <c r="H21" i="14" l="1"/>
  <c r="H18" i="14"/>
  <c r="H15" i="14" s="1"/>
  <c r="F8" i="14"/>
  <c r="L25" i="14"/>
  <c r="H23" i="14" l="1"/>
  <c r="H42" i="14" l="1"/>
  <c r="F37" i="14"/>
  <c r="F33" i="14"/>
  <c r="H17" i="14" l="1"/>
  <c r="H24" i="14" l="1"/>
  <c r="F30" i="14" l="1"/>
  <c r="L24" i="14" l="1"/>
  <c r="F36" i="14" l="1"/>
  <c r="F35" i="14"/>
  <c r="J34" i="14"/>
  <c r="J37" i="14" l="1"/>
  <c r="F29" i="14"/>
  <c r="J31" i="14" l="1"/>
  <c r="J30" i="14" l="1"/>
  <c r="D21" i="14" l="1"/>
  <c r="J7" i="14" l="1"/>
  <c r="J8" i="14"/>
  <c r="L6" i="14" l="1"/>
  <c r="F6" i="14"/>
  <c r="L43" i="14" l="1"/>
  <c r="L42" i="14"/>
  <c r="J36" i="14"/>
  <c r="J35" i="14"/>
  <c r="J33" i="14"/>
  <c r="J32" i="14"/>
  <c r="L23" i="14"/>
  <c r="L21" i="14"/>
  <c r="L19" i="14"/>
  <c r="L18" i="14" s="1"/>
  <c r="L17" i="14"/>
  <c r="H11" i="14"/>
  <c r="H38" i="14"/>
  <c r="H41" i="14"/>
  <c r="F45" i="14"/>
  <c r="B29" i="14"/>
  <c r="J29" i="14" l="1"/>
  <c r="F14" i="14"/>
  <c r="H45" i="14"/>
  <c r="D18" i="14"/>
  <c r="D15" i="14" s="1"/>
  <c r="D38" i="14" s="1"/>
  <c r="L15" i="14"/>
  <c r="L38" i="14" s="1"/>
  <c r="D41" i="14" l="1"/>
  <c r="D45" i="14" s="1"/>
  <c r="L41" i="14"/>
  <c r="L45" i="14" s="1"/>
  <c r="J6" i="14" l="1"/>
  <c r="B6" i="14"/>
  <c r="D11" i="14" s="1"/>
  <c r="L11" i="14" l="1"/>
  <c r="J14" i="14"/>
  <c r="J45" i="14"/>
  <c r="B14" i="14"/>
  <c r="B45" i="14"/>
</calcChain>
</file>

<file path=xl/sharedStrings.xml><?xml version="1.0" encoding="utf-8"?>
<sst xmlns="http://schemas.openxmlformats.org/spreadsheetml/2006/main" count="114" uniqueCount="47">
  <si>
    <t>I DOCHODY</t>
  </si>
  <si>
    <t>II/1 WYDATKI BIEŻĄCE</t>
  </si>
  <si>
    <t xml:space="preserve">      (z rezerwami)</t>
  </si>
  <si>
    <t xml:space="preserve">z doch. (I - II/1)            </t>
  </si>
  <si>
    <t>wynik ( I-II )</t>
  </si>
  <si>
    <t>II/2 WYDATKI MAJĄTKOWE</t>
  </si>
  <si>
    <t xml:space="preserve">ogółem:                   </t>
  </si>
  <si>
    <t>III PRZYCHODY</t>
  </si>
  <si>
    <t xml:space="preserve">ogółem:            </t>
  </si>
  <si>
    <t xml:space="preserve">IV ROZCHODY  </t>
  </si>
  <si>
    <t xml:space="preserve">ogółem:              </t>
  </si>
  <si>
    <t xml:space="preserve">Ogółem I+III   </t>
  </si>
  <si>
    <t xml:space="preserve">Ogółem II+IV           </t>
  </si>
  <si>
    <t>finansowanie wyd.majątk.</t>
  </si>
  <si>
    <t xml:space="preserve">II WYDATKI  OGÓŁEM      </t>
  </si>
  <si>
    <t xml:space="preserve">– spłaty pożyczek udzielonych                </t>
  </si>
  <si>
    <t xml:space="preserve">– udziały w spółkach          </t>
  </si>
  <si>
    <t>w tym:</t>
  </si>
  <si>
    <t>– inwestycje:</t>
  </si>
  <si>
    <t>&gt; wydatki ze środków zagranicznych</t>
  </si>
  <si>
    <t>niepodlegających zwrotowi</t>
  </si>
  <si>
    <t>– bieżące</t>
  </si>
  <si>
    <t>– majątkowe</t>
  </si>
  <si>
    <t>&gt; zadania inwestycjne dzielnic</t>
  </si>
  <si>
    <t>deficyt  (-)</t>
  </si>
  <si>
    <t>– wykup obligacji</t>
  </si>
  <si>
    <t>– spłaty kredytów i pożyczek</t>
  </si>
  <si>
    <t xml:space="preserve">   niepodlegających zwrotowi</t>
  </si>
  <si>
    <t>– udziały w spółkach</t>
  </si>
  <si>
    <t>Tabela Nr 3</t>
  </si>
  <si>
    <t>– udzielone pożyczki</t>
  </si>
  <si>
    <t>– obligacje</t>
  </si>
  <si>
    <t>BUDŻET MIASTA KRAKOWA NA 2023 ROK</t>
  </si>
  <si>
    <t>Plan 01.01.2023 r.</t>
  </si>
  <si>
    <t>– 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</si>
  <si>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– wolne środki jako nadwyżka środków pieniężnych na rachunku bieżącym budżetu inne niż określone w art. 217 ust. 2 pkt 5 i 8 ustawy o finansach publicznych, w tym wynikające z rozliczeń wyemitowanych papierów wartościowych, kredytów i pożyczek z lat ubiegłych</t>
  </si>
  <si>
    <t>&gt; inwestycje ogólnomiejskie</t>
  </si>
  <si>
    <t>&gt; zadania inwestycyjne dzielnic</t>
  </si>
  <si>
    <t xml:space="preserve">nadwyżka  (+)      </t>
  </si>
  <si>
    <t>zmiany</t>
  </si>
  <si>
    <t>– pożyczka</t>
  </si>
  <si>
    <t>– prywatyzacja majątku jst</t>
  </si>
  <si>
    <t>– przychody jednostek samorządu terytorialnego z wynikających z rozliczenia środków określonych w art. 5 ust. 1 pkt 2 ustawy i dotacji na realizację programu, projektu lub zadania finansowanego z udziałem tych środków</t>
  </si>
  <si>
    <t>– kredyt</t>
  </si>
  <si>
    <t>– zwroty dotacji oraz płatności</t>
  </si>
  <si>
    <t>– wpływy ze zwrotów niewykorzystanych dotacji oraz płatności, dotyczące dochodów majątkowych</t>
  </si>
  <si>
    <t>Plan 31.12.2023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</si>
</sst>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#"/>
  </numFmts>
  <fonts count="12" x14ac:knownFonts="1">
    <font>
      <sz val="10"/>
      <name val="Arial CE"/>
    </font>
    <font>
      <sz val="10"/>
      <name val="Arial CE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8"/>
      <name val="Arial CE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1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2" fillId="0" borderId="0" xfId="0" applyNumberFormat="1" applyFont="1"/>
    <xf numFmtId="3" fontId="0" fillId="0" borderId="0" xfId="0" applyNumberFormat="1"/>
    <xf numFmtId="3" fontId="5" fillId="0" borderId="0" xfId="0" applyNumberFormat="1" applyFont="1"/>
    <xf numFmtId="164" fontId="5" fillId="0" borderId="0" xfId="0" applyNumberFormat="1" applyFont="1"/>
    <xf numFmtId="3" fontId="0" fillId="0" borderId="0" xfId="0" applyNumberFormat="1" applyFont="1"/>
    <xf numFmtId="3" fontId="5" fillId="0" borderId="0" xfId="0" applyNumberFormat="1" applyFont="1" applyAlignment="1">
      <alignment horizontal="center" vertical="center"/>
    </xf>
    <xf numFmtId="0" fontId="7" fillId="0" borderId="0" xfId="0" applyFont="1"/>
    <xf numFmtId="0" fontId="7" fillId="0" borderId="2" xfId="0" applyFont="1" applyFill="1" applyBorder="1"/>
    <xf numFmtId="3" fontId="7" fillId="0" borderId="1" xfId="0" applyNumberFormat="1" applyFont="1" applyFill="1" applyBorder="1"/>
    <xf numFmtId="0" fontId="7" fillId="0" borderId="2" xfId="0" applyFont="1" applyFill="1" applyBorder="1" applyAlignment="1">
      <alignment horizontal="right"/>
    </xf>
    <xf numFmtId="0" fontId="7" fillId="0" borderId="2" xfId="1" applyFont="1" applyFill="1" applyBorder="1" applyAlignment="1">
      <alignment vertical="center"/>
    </xf>
    <xf numFmtId="0" fontId="7" fillId="0" borderId="4" xfId="0" applyFont="1" applyFill="1" applyBorder="1"/>
    <xf numFmtId="0" fontId="7" fillId="2" borderId="2" xfId="0" applyFont="1" applyFill="1" applyBorder="1"/>
    <xf numFmtId="0" fontId="7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Continuous"/>
    </xf>
    <xf numFmtId="0" fontId="8" fillId="2" borderId="2" xfId="0" applyFont="1" applyFill="1" applyBorder="1"/>
    <xf numFmtId="0" fontId="7" fillId="0" borderId="2" xfId="0" applyFont="1" applyBorder="1"/>
    <xf numFmtId="0" fontId="7" fillId="0" borderId="2" xfId="0" applyFont="1" applyFill="1" applyBorder="1" applyAlignment="1">
      <alignment horizontal="left" wrapText="1" indent="2"/>
    </xf>
    <xf numFmtId="0" fontId="8" fillId="0" borderId="7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4" fontId="7" fillId="0" borderId="0" xfId="0" applyNumberFormat="1" applyFont="1" applyFill="1" applyBorder="1" applyAlignment="1">
      <alignment horizontal="left" vertical="top"/>
    </xf>
    <xf numFmtId="0" fontId="5" fillId="0" borderId="2" xfId="0" applyFont="1" applyBorder="1"/>
    <xf numFmtId="0" fontId="7" fillId="2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Continuous" vertical="center"/>
    </xf>
    <xf numFmtId="0" fontId="8" fillId="0" borderId="2" xfId="0" applyFont="1" applyFill="1" applyBorder="1" applyAlignment="1">
      <alignment horizontal="centerContinuous" vertical="center"/>
    </xf>
    <xf numFmtId="0" fontId="7" fillId="0" borderId="0" xfId="0" applyFont="1" applyFill="1" applyBorder="1"/>
    <xf numFmtId="3" fontId="7" fillId="0" borderId="1" xfId="0" applyNumberFormat="1" applyFont="1" applyFill="1" applyBorder="1" applyAlignment="1">
      <alignment horizontal="centerContinuous" vertical="center"/>
    </xf>
    <xf numFmtId="0" fontId="8" fillId="4" borderId="23" xfId="0" applyFont="1" applyFill="1" applyBorder="1" applyAlignment="1">
      <alignment horizontal="centerContinuous" vertical="center"/>
    </xf>
    <xf numFmtId="3" fontId="7" fillId="4" borderId="0" xfId="0" applyNumberFormat="1" applyFont="1" applyFill="1" applyBorder="1" applyAlignment="1">
      <alignment horizontal="centerContinuous" vertical="center"/>
    </xf>
    <xf numFmtId="3" fontId="8" fillId="4" borderId="2" xfId="0" applyNumberFormat="1" applyFont="1" applyFill="1" applyBorder="1" applyAlignment="1">
      <alignment horizontal="centerContinuous" vertical="center"/>
    </xf>
    <xf numFmtId="3" fontId="8" fillId="4" borderId="14" xfId="0" applyNumberFormat="1" applyFont="1" applyFill="1" applyBorder="1" applyAlignment="1">
      <alignment horizontal="centerContinuous" vertical="center"/>
    </xf>
    <xf numFmtId="3" fontId="7" fillId="4" borderId="23" xfId="0" applyNumberFormat="1" applyFont="1" applyFill="1" applyBorder="1" applyAlignment="1">
      <alignment horizontal="centerContinuous"/>
    </xf>
    <xf numFmtId="3" fontId="7" fillId="4" borderId="0" xfId="0" applyNumberFormat="1" applyFont="1" applyFill="1" applyBorder="1" applyAlignment="1">
      <alignment horizontal="centerContinuous"/>
    </xf>
    <xf numFmtId="3" fontId="7" fillId="4" borderId="2" xfId="0" applyNumberFormat="1" applyFont="1" applyFill="1" applyBorder="1" applyAlignment="1">
      <alignment horizontal="centerContinuous"/>
    </xf>
    <xf numFmtId="3" fontId="7" fillId="4" borderId="14" xfId="0" applyNumberFormat="1" applyFont="1" applyFill="1" applyBorder="1" applyAlignment="1">
      <alignment horizontal="centerContinuous"/>
    </xf>
    <xf numFmtId="4" fontId="8" fillId="0" borderId="1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4" fontId="8" fillId="4" borderId="23" xfId="0" applyNumberFormat="1" applyFont="1" applyFill="1" applyBorder="1" applyAlignment="1">
      <alignment horizontal="right" vertical="center"/>
    </xf>
    <xf numFmtId="4" fontId="8" fillId="4" borderId="0" xfId="0" applyNumberFormat="1" applyFont="1" applyFill="1" applyBorder="1" applyAlignment="1">
      <alignment horizontal="right" vertical="center"/>
    </xf>
    <xf numFmtId="4" fontId="8" fillId="4" borderId="2" xfId="0" applyNumberFormat="1" applyFont="1" applyFill="1" applyBorder="1" applyAlignment="1">
      <alignment horizontal="right" vertical="center"/>
    </xf>
    <xf numFmtId="4" fontId="8" fillId="4" borderId="14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7" fillId="4" borderId="23" xfId="1" applyNumberFormat="1" applyFont="1" applyFill="1" applyBorder="1" applyAlignment="1">
      <alignment vertical="center"/>
    </xf>
    <xf numFmtId="4" fontId="7" fillId="4" borderId="0" xfId="0" applyNumberFormat="1" applyFont="1" applyFill="1" applyBorder="1" applyAlignment="1">
      <alignment horizontal="right" vertical="center"/>
    </xf>
    <xf numFmtId="4" fontId="7" fillId="4" borderId="2" xfId="0" applyNumberFormat="1" applyFont="1" applyFill="1" applyBorder="1" applyAlignment="1">
      <alignment horizontal="right" vertical="center"/>
    </xf>
    <xf numFmtId="4" fontId="7" fillId="4" borderId="14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>
      <alignment vertical="center"/>
    </xf>
    <xf numFmtId="4" fontId="7" fillId="0" borderId="0" xfId="0" applyNumberFormat="1" applyFont="1" applyFill="1" applyBorder="1"/>
    <xf numFmtId="4" fontId="7" fillId="0" borderId="1" xfId="0" applyNumberFormat="1" applyFont="1" applyFill="1" applyBorder="1" applyAlignment="1">
      <alignment horizontal="right"/>
    </xf>
    <xf numFmtId="4" fontId="7" fillId="4" borderId="0" xfId="0" applyNumberFormat="1" applyFont="1" applyFill="1" applyBorder="1" applyAlignment="1">
      <alignment vertical="center"/>
    </xf>
    <xf numFmtId="4" fontId="7" fillId="4" borderId="2" xfId="0" applyNumberFormat="1" applyFont="1" applyFill="1" applyBorder="1" applyAlignment="1">
      <alignment vertical="center"/>
    </xf>
    <xf numFmtId="4" fontId="7" fillId="4" borderId="14" xfId="0" applyNumberFormat="1" applyFont="1" applyFill="1" applyBorder="1" applyAlignment="1">
      <alignment vertical="center"/>
    </xf>
    <xf numFmtId="4" fontId="7" fillId="0" borderId="1" xfId="0" applyNumberFormat="1" applyFont="1" applyFill="1" applyBorder="1"/>
    <xf numFmtId="4" fontId="7" fillId="4" borderId="23" xfId="0" applyNumberFormat="1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vertical="center"/>
    </xf>
    <xf numFmtId="4" fontId="7" fillId="0" borderId="18" xfId="0" applyNumberFormat="1" applyFont="1" applyFill="1" applyBorder="1" applyAlignment="1">
      <alignment vertical="center"/>
    </xf>
    <xf numFmtId="4" fontId="7" fillId="4" borderId="6" xfId="0" applyNumberFormat="1" applyFont="1" applyFill="1" applyBorder="1" applyAlignment="1">
      <alignment vertical="center"/>
    </xf>
    <xf numFmtId="4" fontId="7" fillId="4" borderId="15" xfId="0" applyNumberFormat="1" applyFont="1" applyFill="1" applyBorder="1" applyAlignment="1">
      <alignment vertical="center"/>
    </xf>
    <xf numFmtId="4" fontId="9" fillId="0" borderId="6" xfId="0" applyNumberFormat="1" applyFont="1" applyFill="1" applyBorder="1"/>
    <xf numFmtId="4" fontId="7" fillId="0" borderId="10" xfId="0" applyNumberFormat="1" applyFont="1" applyFill="1" applyBorder="1"/>
    <xf numFmtId="4" fontId="7" fillId="0" borderId="5" xfId="0" applyNumberFormat="1" applyFont="1" applyFill="1" applyBorder="1" applyAlignment="1">
      <alignment vertical="center"/>
    </xf>
    <xf numFmtId="4" fontId="9" fillId="0" borderId="4" xfId="0" applyNumberFormat="1" applyFont="1" applyFill="1" applyBorder="1" applyAlignment="1">
      <alignment vertical="center"/>
    </xf>
    <xf numFmtId="4" fontId="10" fillId="0" borderId="19" xfId="0" applyNumberFormat="1" applyFont="1" applyFill="1" applyBorder="1" applyAlignment="1">
      <alignment vertical="center"/>
    </xf>
    <xf numFmtId="4" fontId="10" fillId="4" borderId="24" xfId="0" applyNumberFormat="1" applyFont="1" applyFill="1" applyBorder="1" applyAlignment="1">
      <alignment vertical="center"/>
    </xf>
    <xf numFmtId="4" fontId="10" fillId="4" borderId="5" xfId="0" applyNumberFormat="1" applyFont="1" applyFill="1" applyBorder="1" applyAlignment="1">
      <alignment vertical="center"/>
    </xf>
    <xf numFmtId="4" fontId="9" fillId="4" borderId="4" xfId="0" applyNumberFormat="1" applyFont="1" applyFill="1" applyBorder="1" applyAlignment="1">
      <alignment vertical="center"/>
    </xf>
    <xf numFmtId="4" fontId="10" fillId="4" borderId="25" xfId="0" applyNumberFormat="1" applyFont="1" applyFill="1" applyBorder="1" applyAlignment="1">
      <alignment vertical="center"/>
    </xf>
    <xf numFmtId="4" fontId="7" fillId="0" borderId="5" xfId="0" applyNumberFormat="1" applyFont="1" applyFill="1" applyBorder="1"/>
    <xf numFmtId="4" fontId="9" fillId="0" borderId="4" xfId="0" applyNumberFormat="1" applyFont="1" applyFill="1" applyBorder="1"/>
    <xf numFmtId="4" fontId="10" fillId="0" borderId="11" xfId="0" applyNumberFormat="1" applyFont="1" applyFill="1" applyBorder="1"/>
    <xf numFmtId="4" fontId="7" fillId="0" borderId="1" xfId="0" applyNumberFormat="1" applyFont="1" applyBorder="1" applyAlignment="1">
      <alignment vertical="center"/>
    </xf>
    <xf numFmtId="4" fontId="7" fillId="4" borderId="26" xfId="0" applyNumberFormat="1" applyFont="1" applyFill="1" applyBorder="1"/>
    <xf numFmtId="4" fontId="7" fillId="4" borderId="0" xfId="0" applyNumberFormat="1" applyFont="1" applyFill="1" applyBorder="1" applyAlignment="1">
      <alignment horizontal="centerContinuous" vertical="center"/>
    </xf>
    <xf numFmtId="4" fontId="7" fillId="2" borderId="0" xfId="0" applyNumberFormat="1" applyFont="1" applyFill="1" applyBorder="1"/>
    <xf numFmtId="4" fontId="8" fillId="2" borderId="1" xfId="0" applyNumberFormat="1" applyFont="1" applyFill="1" applyBorder="1"/>
    <xf numFmtId="4" fontId="8" fillId="0" borderId="0" xfId="0" applyNumberFormat="1" applyFont="1" applyFill="1" applyBorder="1" applyAlignment="1">
      <alignment horizontal="centerContinuous"/>
    </xf>
    <xf numFmtId="4" fontId="7" fillId="0" borderId="1" xfId="0" applyNumberFormat="1" applyFont="1" applyBorder="1" applyAlignment="1">
      <alignment horizontal="centerContinuous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9" fillId="4" borderId="23" xfId="0" applyNumberFormat="1" applyFont="1" applyFill="1" applyBorder="1" applyAlignment="1">
      <alignment vertical="center"/>
    </xf>
    <xf numFmtId="4" fontId="10" fillId="4" borderId="0" xfId="0" applyNumberFormat="1" applyFont="1" applyFill="1" applyBorder="1" applyAlignment="1">
      <alignment horizontal="right" vertical="center"/>
    </xf>
    <xf numFmtId="4" fontId="7" fillId="4" borderId="2" xfId="0" applyNumberFormat="1" applyFont="1" applyFill="1" applyBorder="1" applyAlignment="1">
      <alignment horizontal="centerContinuous" vertical="center"/>
    </xf>
    <xf numFmtId="4" fontId="7" fillId="4" borderId="14" xfId="0" applyNumberFormat="1" applyFont="1" applyFill="1" applyBorder="1" applyAlignment="1">
      <alignment horizontal="centerContinuous" vertical="center"/>
    </xf>
    <xf numFmtId="4" fontId="8" fillId="2" borderId="1" xfId="0" applyNumberFormat="1" applyFont="1" applyFill="1" applyBorder="1" applyAlignment="1">
      <alignment vertical="center"/>
    </xf>
    <xf numFmtId="4" fontId="7" fillId="4" borderId="23" xfId="0" applyNumberFormat="1" applyFont="1" applyFill="1" applyBorder="1" applyAlignment="1">
      <alignment horizontal="left" vertical="center"/>
    </xf>
    <xf numFmtId="4" fontId="7" fillId="4" borderId="2" xfId="0" applyNumberFormat="1" applyFont="1" applyFill="1" applyBorder="1" applyAlignment="1">
      <alignment horizontal="center" vertical="center"/>
    </xf>
    <xf numFmtId="4" fontId="7" fillId="4" borderId="14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8" fillId="4" borderId="2" xfId="0" applyNumberFormat="1" applyFont="1" applyFill="1" applyBorder="1" applyAlignment="1">
      <alignment vertical="center"/>
    </xf>
    <xf numFmtId="4" fontId="7" fillId="2" borderId="1" xfId="0" applyNumberFormat="1" applyFont="1" applyFill="1" applyBorder="1"/>
    <xf numFmtId="4" fontId="8" fillId="0" borderId="0" xfId="0" applyNumberFormat="1" applyFont="1" applyFill="1" applyBorder="1"/>
    <xf numFmtId="4" fontId="8" fillId="0" borderId="1" xfId="0" applyNumberFormat="1" applyFont="1" applyBorder="1"/>
    <xf numFmtId="4" fontId="7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Border="1" applyAlignment="1">
      <alignment vertical="center"/>
    </xf>
    <xf numFmtId="4" fontId="8" fillId="4" borderId="23" xfId="0" applyNumberFormat="1" applyFont="1" applyFill="1" applyBorder="1" applyAlignment="1">
      <alignment vertical="center"/>
    </xf>
    <xf numFmtId="4" fontId="8" fillId="4" borderId="0" xfId="0" applyNumberFormat="1" applyFont="1" applyFill="1" applyBorder="1" applyAlignment="1">
      <alignment vertical="center"/>
    </xf>
    <xf numFmtId="4" fontId="7" fillId="4" borderId="2" xfId="0" applyNumberFormat="1" applyFont="1" applyFill="1" applyBorder="1" applyAlignment="1">
      <alignment horizontal="left" vertical="center"/>
    </xf>
    <xf numFmtId="4" fontId="8" fillId="4" borderId="14" xfId="0" applyNumberFormat="1" applyFont="1" applyFill="1" applyBorder="1" applyAlignment="1">
      <alignment vertical="center"/>
    </xf>
    <xf numFmtId="4" fontId="7" fillId="0" borderId="0" xfId="0" applyNumberFormat="1" applyFont="1" applyBorder="1"/>
    <xf numFmtId="4" fontId="7" fillId="4" borderId="23" xfId="0" applyNumberFormat="1" applyFont="1" applyFill="1" applyBorder="1"/>
    <xf numFmtId="4" fontId="7" fillId="4" borderId="0" xfId="0" applyNumberFormat="1" applyFont="1" applyFill="1" applyBorder="1"/>
    <xf numFmtId="4" fontId="7" fillId="4" borderId="14" xfId="0" applyNumberFormat="1" applyFont="1" applyFill="1" applyBorder="1"/>
    <xf numFmtId="4" fontId="7" fillId="0" borderId="0" xfId="0" quotePrefix="1" applyNumberFormat="1" applyFont="1" applyFill="1" applyBorder="1" applyAlignment="1">
      <alignment horizontal="left" vertical="center"/>
    </xf>
    <xf numFmtId="4" fontId="7" fillId="0" borderId="0" xfId="0" applyNumberFormat="1" applyFont="1" applyBorder="1" applyAlignment="1">
      <alignment vertical="center"/>
    </xf>
    <xf numFmtId="4" fontId="7" fillId="4" borderId="2" xfId="0" quotePrefix="1" applyNumberFormat="1" applyFont="1" applyFill="1" applyBorder="1" applyAlignment="1">
      <alignment horizontal="left" vertical="center"/>
    </xf>
    <xf numFmtId="4" fontId="7" fillId="0" borderId="1" xfId="0" applyNumberFormat="1" applyFont="1" applyBorder="1"/>
    <xf numFmtId="4" fontId="9" fillId="0" borderId="0" xfId="0" applyNumberFormat="1" applyFont="1" applyFill="1" applyBorder="1" applyAlignment="1">
      <alignment horizontal="left" vertical="center"/>
    </xf>
    <xf numFmtId="4" fontId="9" fillId="4" borderId="2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left" vertical="top" indent="1"/>
    </xf>
    <xf numFmtId="4" fontId="7" fillId="0" borderId="0" xfId="0" applyNumberFormat="1" applyFont="1" applyFill="1" applyBorder="1" applyAlignment="1">
      <alignment horizontal="left" vertical="center" wrapText="1" indent="1"/>
    </xf>
    <xf numFmtId="4" fontId="7" fillId="4" borderId="2" xfId="0" applyNumberFormat="1" applyFont="1" applyFill="1" applyBorder="1" applyAlignment="1">
      <alignment horizontal="left" vertical="center" wrapText="1" indent="1"/>
    </xf>
    <xf numFmtId="4" fontId="7" fillId="0" borderId="0" xfId="0" applyNumberFormat="1" applyFont="1" applyFill="1" applyBorder="1" applyAlignment="1">
      <alignment horizontal="left" wrapText="1" indent="1"/>
    </xf>
    <xf numFmtId="4" fontId="7" fillId="0" borderId="0" xfId="0" applyNumberFormat="1" applyFont="1" applyFill="1" applyBorder="1" applyAlignment="1">
      <alignment horizontal="left" wrapText="1" indent="2"/>
    </xf>
    <xf numFmtId="4" fontId="7" fillId="3" borderId="1" xfId="0" applyNumberFormat="1" applyFont="1" applyFill="1" applyBorder="1" applyAlignment="1">
      <alignment vertical="center"/>
    </xf>
    <xf numFmtId="4" fontId="5" fillId="0" borderId="0" xfId="0" applyNumberFormat="1" applyFont="1" applyBorder="1"/>
    <xf numFmtId="4" fontId="5" fillId="4" borderId="23" xfId="0" applyNumberFormat="1" applyFont="1" applyFill="1" applyBorder="1"/>
    <xf numFmtId="4" fontId="5" fillId="4" borderId="0" xfId="0" applyNumberFormat="1" applyFont="1" applyFill="1" applyBorder="1"/>
    <xf numFmtId="4" fontId="5" fillId="4" borderId="2" xfId="0" applyNumberFormat="1" applyFont="1" applyFill="1" applyBorder="1"/>
    <xf numFmtId="4" fontId="5" fillId="4" borderId="14" xfId="0" applyNumberFormat="1" applyFont="1" applyFill="1" applyBorder="1"/>
    <xf numFmtId="4" fontId="7" fillId="2" borderId="1" xfId="0" applyNumberFormat="1" applyFont="1" applyFill="1" applyBorder="1" applyAlignment="1">
      <alignment horizontal="centerContinuous" vertical="center"/>
    </xf>
    <xf numFmtId="4" fontId="8" fillId="2" borderId="0" xfId="0" applyNumberFormat="1" applyFont="1" applyFill="1" applyBorder="1" applyAlignment="1">
      <alignment horizontal="centerContinuous"/>
    </xf>
    <xf numFmtId="4" fontId="7" fillId="2" borderId="1" xfId="0" applyNumberFormat="1" applyFont="1" applyFill="1" applyBorder="1" applyAlignment="1">
      <alignment horizontal="centerContinuous"/>
    </xf>
    <xf numFmtId="4" fontId="7" fillId="0" borderId="0" xfId="0" applyNumberFormat="1" applyFont="1" applyBorder="1" applyAlignment="1">
      <alignment horizontal="left" vertical="center"/>
    </xf>
    <xf numFmtId="4" fontId="8" fillId="4" borderId="23" xfId="0" applyNumberFormat="1" applyFont="1" applyFill="1" applyBorder="1"/>
    <xf numFmtId="4" fontId="8" fillId="2" borderId="0" xfId="0" applyNumberFormat="1" applyFont="1" applyFill="1" applyBorder="1"/>
    <xf numFmtId="4" fontId="7" fillId="0" borderId="0" xfId="0" applyNumberFormat="1" applyFont="1" applyBorder="1" applyAlignment="1">
      <alignment horizontal="left" vertical="top" wrapText="1"/>
    </xf>
    <xf numFmtId="4" fontId="7" fillId="4" borderId="23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right" vertical="center"/>
    </xf>
    <xf numFmtId="4" fontId="7" fillId="2" borderId="0" xfId="0" applyNumberFormat="1" applyFont="1" applyFill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4" fontId="8" fillId="0" borderId="4" xfId="0" applyNumberFormat="1" applyFont="1" applyBorder="1" applyAlignment="1"/>
    <xf numFmtId="4" fontId="8" fillId="0" borderId="5" xfId="0" applyNumberFormat="1" applyFont="1" applyBorder="1" applyAlignment="1"/>
    <xf numFmtId="4" fontId="8" fillId="4" borderId="23" xfId="0" applyNumberFormat="1" applyFont="1" applyFill="1" applyBorder="1" applyAlignment="1"/>
    <xf numFmtId="4" fontId="8" fillId="4" borderId="0" xfId="0" applyNumberFormat="1" applyFont="1" applyFill="1" applyBorder="1" applyAlignment="1"/>
    <xf numFmtId="4" fontId="8" fillId="4" borderId="4" xfId="0" applyNumberFormat="1" applyFont="1" applyFill="1" applyBorder="1" applyAlignment="1">
      <alignment vertical="center"/>
    </xf>
    <xf numFmtId="4" fontId="8" fillId="4" borderId="16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top"/>
    </xf>
    <xf numFmtId="4" fontId="8" fillId="0" borderId="4" xfId="0" applyNumberFormat="1" applyFont="1" applyBorder="1"/>
    <xf numFmtId="4" fontId="8" fillId="0" borderId="12" xfId="0" applyNumberFormat="1" applyFont="1" applyBorder="1" applyAlignment="1"/>
    <xf numFmtId="4" fontId="7" fillId="0" borderId="3" xfId="0" applyNumberFormat="1" applyFont="1" applyFill="1" applyBorder="1" applyAlignment="1">
      <alignment vertical="center"/>
    </xf>
    <xf numFmtId="4" fontId="7" fillId="0" borderId="20" xfId="0" applyNumberFormat="1" applyFont="1" applyFill="1" applyBorder="1" applyAlignment="1">
      <alignment vertical="center"/>
    </xf>
    <xf numFmtId="4" fontId="7" fillId="0" borderId="3" xfId="0" applyNumberFormat="1" applyFont="1" applyFill="1" applyBorder="1"/>
    <xf numFmtId="4" fontId="7" fillId="0" borderId="13" xfId="0" applyNumberFormat="1" applyFont="1" applyFill="1" applyBorder="1"/>
    <xf numFmtId="4" fontId="7" fillId="4" borderId="23" xfId="0" applyNumberFormat="1" applyFont="1" applyFill="1" applyBorder="1" applyAlignment="1">
      <alignment horizontal="centerContinuous" vertical="center"/>
    </xf>
    <xf numFmtId="4" fontId="7" fillId="0" borderId="0" xfId="0" applyNumberFormat="1" applyFont="1" applyBorder="1" applyAlignment="1">
      <alignment horizontal="left" indent="1"/>
    </xf>
    <xf numFmtId="4" fontId="7" fillId="0" borderId="2" xfId="0" quotePrefix="1" applyNumberFormat="1" applyFont="1" applyBorder="1" applyAlignment="1">
      <alignment horizontal="left" vertical="center" indent="1"/>
    </xf>
    <xf numFmtId="4" fontId="7" fillId="0" borderId="0" xfId="0" applyNumberFormat="1" applyFont="1" applyBorder="1" applyAlignment="1">
      <alignment horizontal="right" vertical="center"/>
    </xf>
    <xf numFmtId="4" fontId="7" fillId="4" borderId="23" xfId="0" applyNumberFormat="1" applyFont="1" applyFill="1" applyBorder="1" applyAlignment="1">
      <alignment horizontal="right" vertical="center"/>
    </xf>
    <xf numFmtId="4" fontId="7" fillId="4" borderId="2" xfId="0" quotePrefix="1" applyNumberFormat="1" applyFont="1" applyFill="1" applyBorder="1" applyAlignment="1">
      <alignment horizontal="left" vertical="center" indent="1"/>
    </xf>
    <xf numFmtId="4" fontId="7" fillId="0" borderId="1" xfId="0" applyNumberFormat="1" applyFont="1" applyBorder="1" applyAlignment="1">
      <alignment horizontal="right" vertical="center"/>
    </xf>
    <xf numFmtId="4" fontId="7" fillId="0" borderId="0" xfId="0" quotePrefix="1" applyNumberFormat="1" applyFont="1" applyBorder="1" applyAlignment="1">
      <alignment horizontal="left" vertical="center" indent="1"/>
    </xf>
    <xf numFmtId="4" fontId="8" fillId="0" borderId="8" xfId="0" applyNumberFormat="1" applyFont="1" applyFill="1" applyBorder="1" applyAlignment="1">
      <alignment vertical="center"/>
    </xf>
    <xf numFmtId="4" fontId="8" fillId="0" borderId="9" xfId="0" applyNumberFormat="1" applyFont="1" applyFill="1" applyBorder="1" applyAlignment="1">
      <alignment horizontal="left" vertical="center"/>
    </xf>
    <xf numFmtId="4" fontId="8" fillId="0" borderId="9" xfId="0" applyNumberFormat="1" applyFont="1" applyBorder="1" applyAlignment="1">
      <alignment vertical="center"/>
    </xf>
    <xf numFmtId="4" fontId="8" fillId="4" borderId="21" xfId="0" applyNumberFormat="1" applyFont="1" applyFill="1" applyBorder="1" applyAlignment="1">
      <alignment vertical="center"/>
    </xf>
    <xf numFmtId="4" fontId="8" fillId="4" borderId="9" xfId="0" applyNumberFormat="1" applyFont="1" applyFill="1" applyBorder="1" applyAlignment="1">
      <alignment vertical="center"/>
    </xf>
    <xf numFmtId="4" fontId="8" fillId="4" borderId="7" xfId="0" applyNumberFormat="1" applyFont="1" applyFill="1" applyBorder="1" applyAlignment="1">
      <alignment horizontal="left" vertical="center"/>
    </xf>
    <xf numFmtId="4" fontId="8" fillId="4" borderId="22" xfId="0" applyNumberFormat="1" applyFont="1" applyFill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4" fontId="4" fillId="0" borderId="0" xfId="0" applyNumberFormat="1" applyFont="1" applyAlignment="1">
      <alignment horizontal="center" vertical="center"/>
    </xf>
    <xf numFmtId="0" fontId="7" fillId="5" borderId="27" xfId="1" quotePrefix="1" applyFont="1" applyFill="1" applyBorder="1" applyAlignment="1">
      <alignment vertical="center" wrapText="1"/>
    </xf>
    <xf numFmtId="4" fontId="5" fillId="0" borderId="0" xfId="0" applyNumberFormat="1" applyFont="1"/>
    <xf numFmtId="4" fontId="7" fillId="4" borderId="14" xfId="0" applyNumberFormat="1" applyFont="1" applyFill="1" applyBorder="1" applyAlignment="1">
      <alignment horizontal="right" vertical="center"/>
    </xf>
    <xf numFmtId="4" fontId="7" fillId="4" borderId="2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4" fontId="8" fillId="4" borderId="3" xfId="0" applyNumberFormat="1" applyFont="1" applyFill="1" applyBorder="1" applyAlignment="1">
      <alignment horizontal="center" vertical="center"/>
    </xf>
    <xf numFmtId="4" fontId="8" fillId="4" borderId="17" xfId="0" applyNumberFormat="1" applyFont="1" applyFill="1" applyBorder="1" applyAlignment="1">
      <alignment horizontal="center" vertical="center"/>
    </xf>
    <xf numFmtId="4" fontId="8" fillId="4" borderId="23" xfId="0" applyNumberFormat="1" applyFont="1" applyFill="1" applyBorder="1" applyAlignment="1">
      <alignment horizontal="center"/>
    </xf>
    <xf numFmtId="4" fontId="8" fillId="4" borderId="1" xfId="0" applyNumberFormat="1" applyFont="1" applyFill="1" applyBorder="1" applyAlignment="1">
      <alignment horizontal="center"/>
    </xf>
    <xf numFmtId="4" fontId="8" fillId="4" borderId="2" xfId="0" applyNumberFormat="1" applyFont="1" applyFill="1" applyBorder="1" applyAlignment="1">
      <alignment horizontal="center" vertical="center"/>
    </xf>
    <xf numFmtId="4" fontId="8" fillId="4" borderId="14" xfId="0" applyNumberFormat="1" applyFont="1" applyFill="1" applyBorder="1" applyAlignment="1">
      <alignment horizontal="center" vertical="center"/>
    </xf>
    <xf numFmtId="4" fontId="7" fillId="4" borderId="14" xfId="0" applyNumberFormat="1" applyFont="1" applyFill="1" applyBorder="1" applyAlignment="1">
      <alignment horizontal="right" vertical="center"/>
    </xf>
  </cellXfs>
  <cellStyles count="2">
    <cellStyle name="Normalny" xfId="0" builtinId="0"/>
    <cellStyle name="Normalny_3.Z 251-15.02.2005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66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N59"/>
  <sheetViews>
    <sheetView showGridLines="0" tabSelected="1" topLeftCell="G1" zoomScale="88" zoomScaleNormal="88" zoomScaleSheetLayoutView="80" zoomScalePageLayoutView="80" workbookViewId="0">
      <selection activeCell="I4" sqref="I4"/>
    </sheetView>
  </sheetViews>
  <sheetFormatPr defaultColWidth="23.85546875" defaultRowHeight="12.75" x14ac:dyDescent="0.2"/>
  <cols>
    <col min="1" max="1" width="33" style="1" customWidth="1"/>
    <col min="2" max="2" width="17.28515625" style="1" bestFit="1" customWidth="1"/>
    <col min="3" max="3" width="33.28515625" style="1" customWidth="1"/>
    <col min="4" max="4" width="17.28515625" style="1" bestFit="1" customWidth="1"/>
    <col min="5" max="5" width="32" style="1" customWidth="1"/>
    <col min="6" max="6" width="16.85546875" style="1" customWidth="1"/>
    <col min="7" max="7" width="33.7109375" style="1" customWidth="1"/>
    <col min="8" max="8" width="17.28515625" style="1" bestFit="1" customWidth="1"/>
    <col min="9" max="9" width="32" style="1" customWidth="1"/>
    <col min="10" max="10" width="17.28515625" style="1" bestFit="1" customWidth="1"/>
    <col min="11" max="11" width="33.28515625" style="1" customWidth="1"/>
    <col min="12" max="12" width="17.28515625" style="1" bestFit="1" customWidth="1"/>
    <col min="13" max="16384" width="23.85546875" style="1"/>
  </cols>
  <sheetData>
    <row r="1" spans="1:14" ht="16.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24" t="s">
        <v>29</v>
      </c>
    </row>
    <row r="2" spans="1:14" s="2" customFormat="1" ht="14.25" customHeight="1" x14ac:dyDescent="0.25">
      <c r="A2" s="178" t="s">
        <v>32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4" s="3" customFormat="1" ht="14.25" customHeight="1" x14ac:dyDescent="0.25">
      <c r="A3" s="181" t="s">
        <v>33</v>
      </c>
      <c r="B3" s="182"/>
      <c r="C3" s="182"/>
      <c r="D3" s="182"/>
      <c r="E3" s="196" t="s">
        <v>39</v>
      </c>
      <c r="F3" s="197"/>
      <c r="G3" s="197"/>
      <c r="H3" s="198"/>
      <c r="I3" s="182" t="s">
        <v>46</v>
      </c>
      <c r="J3" s="182"/>
      <c r="K3" s="182"/>
      <c r="L3" s="185"/>
    </row>
    <row r="4" spans="1:14" s="4" customFormat="1" ht="14.25" customHeight="1" x14ac:dyDescent="0.2">
      <c r="A4" s="29" t="s">
        <v>0</v>
      </c>
      <c r="B4" s="31"/>
      <c r="C4" s="186" t="s">
        <v>1</v>
      </c>
      <c r="D4" s="187"/>
      <c r="E4" s="32" t="s">
        <v>0</v>
      </c>
      <c r="F4" s="33"/>
      <c r="G4" s="34" t="s">
        <v>1</v>
      </c>
      <c r="H4" s="35"/>
      <c r="I4" s="28" t="s">
        <v>0</v>
      </c>
      <c r="J4" s="31"/>
      <c r="K4" s="186" t="s">
        <v>1</v>
      </c>
      <c r="L4" s="190"/>
    </row>
    <row r="5" spans="1:14" s="4" customFormat="1" ht="13.5" customHeight="1" x14ac:dyDescent="0.25">
      <c r="A5" s="12"/>
      <c r="B5" s="13"/>
      <c r="C5" s="188" t="s">
        <v>2</v>
      </c>
      <c r="D5" s="189"/>
      <c r="E5" s="36"/>
      <c r="F5" s="37"/>
      <c r="G5" s="38" t="s">
        <v>2</v>
      </c>
      <c r="H5" s="39"/>
      <c r="I5" s="30"/>
      <c r="J5" s="13"/>
      <c r="K5" s="188" t="s">
        <v>2</v>
      </c>
      <c r="L5" s="191"/>
    </row>
    <row r="6" spans="1:14" s="4" customFormat="1" ht="13.5" customHeight="1" x14ac:dyDescent="0.25">
      <c r="A6" s="14"/>
      <c r="B6" s="40">
        <f>B7+B8</f>
        <v>6863498729</v>
      </c>
      <c r="C6" s="41"/>
      <c r="D6" s="42">
        <v>6310541703</v>
      </c>
      <c r="E6" s="43"/>
      <c r="F6" s="44">
        <f>F7+F8</f>
        <v>596648548.49000013</v>
      </c>
      <c r="G6" s="45"/>
      <c r="H6" s="46">
        <f>2737555.84-400000+39478.8+1427427.94+9500+483882.45+46011.19+1965421+25506.16-890500+715443.03+794240.09-80000-148150+3634079.13+508196+9513846+126526.17-20910-500000-2958519.15+648205.46-78600+842022.25+178850+480271.64+4037536+2005812.05+17707986+20377+1123427.41+7770000-178850+9233915.98+265000-190000+630000-6048000+324702+1119500-96580+9156377.98-1059337+487700+876108.33+56851.34+7669540.84+85000+43000+8426585.88+431709.6+758074.6+120001841-6316088.11+876600-161900-271074+466342.96-32000+996331.2+1012000+5804126.25+2522593.65+300500-246950-70000+5295000-275500+261976+816179+177000+1376478.96-145000-565000+1632852.24+103604.04+2171420+983896.17+153083.77+8656936+872000+9450-300431+1481030.87+18501.04-45000-550000+4682719+174736.68+1672986.86+692110.92-62846+2440860.49+211261+5419371.49+3799810+90000+1721273-72000+1656907.18-159000+183925+3475000+8900940.2+1271280+1504276-1100000+638419.41+731160.75-1386871-90000+105767.66+1231960+6380003-77972+1216384.68+190500+1768104-1100000+150946+663207.79+795963.06-137521+2778237.75-68840-105600+576357+1634160.51+2044482.2+465490+83462625.1+49130-106900+8010329+3500000+10583255+4376143.16+8494951.98+8500-24580-494512-25000+144200+1352256.28+248745.32+1713546.59+1569770-1697+8567703-610000+3102000+635870.44-26500+68705+365051.87+395012.63+615869.69+60000+1067000+4115781-200109+891679.1+135800+515600+208000+1955000+8920871.43+12122151+462061.67+363374.49+2654692.02+2334182.86+3152879.31+4506171+22322563+18161974+128215+140563348+7888519.44+6076.17+1063831+1967606.4+9292362+643381+581518+3022697+4000+3568989.87+895332+1647860.3+4635335.14+22507868+1578000+742894.31+7794587+24089813.1+3770685.53+9675840+49560-26000-56755+3120307+273274.33+41452.5+542934-1871409+255479.48+40888.68-93865+296318+252496+7160865.98+1271909.78+43794+20058986.15-25000+6165737.89+4321403.86+284863+238451184+59480+386706-19983164+106136+1519785.11+322543+2000000+965657.16+1877269.45+611219-500000+5032166.91+101701+18972157+78305+340000+105316+550000+976668+9544481.57+2184377+54000+14828160+219103.61+192853333.24+127550+5040855+2085273-1390858+25414994+66084+602528.13+6110814.93+1216956-430585+400000+2738450+1722931.29+1479831.09-1539062+24124.02+10500+2501248.88+8825990-3596.3+345345-35682+35240+1050592+1780800+470047.75+20133.34+551057.98+97627.06+113304+129000</f>
        <v>1324793201.75</v>
      </c>
      <c r="I6" s="47"/>
      <c r="J6" s="40">
        <f>SUM(J7:J8)</f>
        <v>7460147277.4899998</v>
      </c>
      <c r="K6" s="47"/>
      <c r="L6" s="40">
        <f>SUM(D6,H6)</f>
        <v>7635334904.75</v>
      </c>
      <c r="M6" s="9"/>
      <c r="N6" s="8"/>
    </row>
    <row r="7" spans="1:14" s="4" customFormat="1" ht="15.95" customHeight="1" x14ac:dyDescent="0.25">
      <c r="A7" s="15" t="s">
        <v>21</v>
      </c>
      <c r="B7" s="48">
        <v>6211775491</v>
      </c>
      <c r="C7" s="49"/>
      <c r="D7" s="41"/>
      <c r="E7" s="50" t="s">
        <v>21</v>
      </c>
      <c r="F7" s="51">
        <f>2737555.84+39478.8+1427427.94+9500+483882.45+46011.19+1965421+25506.16+715443.03+794240.09+3634079.13+508196+9513846+126526.17+191480.85+648205.46+842022.25+178850+480271.64+2351912.05+1123427.41-178850+9233915.98+630000+324702+1369500+9156377.98-1059337+876108.33+56851.34+7669540.84+8426585.88+927009.6+758074.6-3531773.11+876600+466342.96+996331.2+1012000+5804126.25+2522593.65+261976+2716179+1376478.96+10244+1632852.24+103604.04+983896.17+153083.77+8656936+1481030.87+18501.04+2204722.68+1672986.86+692110.92+2440860.49+211261+5419371.49+3799810+90000+1656907.18+183925+8900940.2+82017+1504276+888419.41+731160.75+216318.66+1231960+9095003+1216384.68+1768104+150946+663207.79+795963.06+2778237.75-68840-105600+1634160.51+2044482.2+55046317.1+8010329+4376143.16+8529504.98-494512+1352256.28+248745.32+1713546.59+8567703+635870.44+365051.87+395012.63+615869.69+60000+1067000-200109+891679.1+208000+8920871.43+462061.67+363374.49+2654692.02+2334182.86+3152879.31+12817082+140563348+7888519.44+6076.17+1967606.4+9292362+3022697+3568989.87+1647860.3+4635335.14+742894.31+7794587+24089813.1+3770685.53+9650730+273274.33+41452.5+37950+255479.48+40888.68+296318+7160865.98+1271909.78+58986.15+6165737.89+4321403.86+18531184+386706+1519785.11+965657.16+1877269.45+6076478.91+18972157+340000+9544481.57+2184377+219103.61+6790454.24+5040855+602528.13+6110814.93+1216956+1722931.29+1341382.09-1539062+24124.02+2501248.88+8825990-3596.3+470047.75+20134.34+551057.98+97627.06</f>
        <v>598523878.75000012</v>
      </c>
      <c r="G7" s="52"/>
      <c r="H7" s="53"/>
      <c r="I7" s="54" t="s">
        <v>21</v>
      </c>
      <c r="J7" s="48">
        <f>SUM(B7,F7)</f>
        <v>6810299369.75</v>
      </c>
      <c r="K7" s="55"/>
      <c r="L7" s="56"/>
      <c r="M7" s="173"/>
    </row>
    <row r="8" spans="1:14" s="4" customFormat="1" ht="15.95" customHeight="1" x14ac:dyDescent="0.25">
      <c r="A8" s="15" t="s">
        <v>22</v>
      </c>
      <c r="B8" s="48">
        <v>651723238</v>
      </c>
      <c r="C8" s="49"/>
      <c r="D8" s="49"/>
      <c r="E8" s="50" t="s">
        <v>22</v>
      </c>
      <c r="F8" s="57">
        <f>27815625+1818738+155900+529069+10780400+56064+100000+16500-10244+2588680+5019765+542000+66940+677407+1386000-21800000+6031723+10000000+19153134+5701717.74-34553+51500-77000-6530995+208107-15363039+258457+3000000-2129110-2186020+13000000+250000+600+4088953+2028140-1779982-44299165-21562576-1428066</f>
        <v>-1875330.2600000054</v>
      </c>
      <c r="G8" s="58"/>
      <c r="H8" s="59"/>
      <c r="I8" s="54" t="s">
        <v>22</v>
      </c>
      <c r="J8" s="48">
        <f>SUM(B8,F8)</f>
        <v>649847907.74000001</v>
      </c>
      <c r="K8" s="55"/>
      <c r="L8" s="60"/>
    </row>
    <row r="9" spans="1:14" s="4" customFormat="1" ht="3" customHeight="1" x14ac:dyDescent="0.25">
      <c r="A9" s="12"/>
      <c r="B9" s="48"/>
      <c r="C9" s="49"/>
      <c r="D9" s="49"/>
      <c r="E9" s="61"/>
      <c r="F9" s="57"/>
      <c r="G9" s="58"/>
      <c r="H9" s="59"/>
      <c r="I9" s="55"/>
      <c r="J9" s="60"/>
      <c r="K9" s="55"/>
      <c r="L9" s="60"/>
    </row>
    <row r="10" spans="1:14" s="4" customFormat="1" ht="15" customHeight="1" x14ac:dyDescent="0.25">
      <c r="A10" s="12"/>
      <c r="B10" s="49"/>
      <c r="C10" s="62" t="s">
        <v>13</v>
      </c>
      <c r="D10" s="63"/>
      <c r="E10" s="61"/>
      <c r="F10" s="57"/>
      <c r="G10" s="64" t="s">
        <v>13</v>
      </c>
      <c r="H10" s="65"/>
      <c r="I10" s="55"/>
      <c r="J10" s="55"/>
      <c r="K10" s="66" t="s">
        <v>13</v>
      </c>
      <c r="L10" s="67"/>
    </row>
    <row r="11" spans="1:14" s="4" customFormat="1" ht="15" customHeight="1" thickBot="1" x14ac:dyDescent="0.3">
      <c r="A11" s="16"/>
      <c r="B11" s="68"/>
      <c r="C11" s="69" t="s">
        <v>3</v>
      </c>
      <c r="D11" s="70">
        <f>SUM(B6-D6)</f>
        <v>552957026</v>
      </c>
      <c r="E11" s="71"/>
      <c r="F11" s="72"/>
      <c r="G11" s="73" t="s">
        <v>3</v>
      </c>
      <c r="H11" s="74">
        <f>SUM(F6-H6)</f>
        <v>-728144653.25999987</v>
      </c>
      <c r="I11" s="75"/>
      <c r="J11" s="75"/>
      <c r="K11" s="76" t="s">
        <v>3</v>
      </c>
      <c r="L11" s="77">
        <f>SUM(J6-L6)</f>
        <v>-175187627.26000023</v>
      </c>
    </row>
    <row r="12" spans="1:14" s="4" customFormat="1" ht="15" customHeight="1" x14ac:dyDescent="0.25">
      <c r="A12" s="17" t="s">
        <v>4</v>
      </c>
      <c r="B12" s="78"/>
      <c r="C12" s="192" t="s">
        <v>5</v>
      </c>
      <c r="D12" s="193"/>
      <c r="E12" s="79" t="s">
        <v>4</v>
      </c>
      <c r="F12" s="80"/>
      <c r="G12" s="199" t="s">
        <v>5</v>
      </c>
      <c r="H12" s="200"/>
      <c r="I12" s="81" t="s">
        <v>4</v>
      </c>
      <c r="J12" s="82"/>
      <c r="K12" s="83" t="s">
        <v>5</v>
      </c>
      <c r="L12" s="84"/>
    </row>
    <row r="13" spans="1:14" s="4" customFormat="1" ht="15" customHeight="1" x14ac:dyDescent="0.25">
      <c r="A13" s="17"/>
      <c r="B13" s="78"/>
      <c r="C13" s="85"/>
      <c r="D13" s="86"/>
      <c r="E13" s="87" t="s">
        <v>38</v>
      </c>
      <c r="F13" s="88"/>
      <c r="G13" s="89"/>
      <c r="H13" s="90"/>
      <c r="I13" s="81"/>
      <c r="J13" s="82"/>
      <c r="K13" s="83"/>
      <c r="L13" s="84"/>
    </row>
    <row r="14" spans="1:14" s="4" customFormat="1" ht="15" customHeight="1" x14ac:dyDescent="0.2">
      <c r="A14" s="18" t="s">
        <v>24</v>
      </c>
      <c r="B14" s="91">
        <f>SUM(D38-B6)</f>
        <v>1158814713</v>
      </c>
      <c r="C14" s="183"/>
      <c r="D14" s="184"/>
      <c r="E14" s="92" t="s">
        <v>24</v>
      </c>
      <c r="F14" s="44">
        <f>SUM(H38-F6)</f>
        <v>576134418.99999988</v>
      </c>
      <c r="G14" s="93"/>
      <c r="H14" s="94"/>
      <c r="I14" s="95" t="s">
        <v>24</v>
      </c>
      <c r="J14" s="91">
        <f>-SUM(J6-L38)</f>
        <v>1734949132</v>
      </c>
      <c r="K14" s="179"/>
      <c r="L14" s="180"/>
    </row>
    <row r="15" spans="1:14" s="4" customFormat="1" ht="15" customHeight="1" x14ac:dyDescent="0.25">
      <c r="A15" s="17"/>
      <c r="B15" s="96"/>
      <c r="C15" s="97" t="s">
        <v>6</v>
      </c>
      <c r="D15" s="98">
        <f>SUM(D16:D18)</f>
        <v>1711771739</v>
      </c>
      <c r="E15" s="43"/>
      <c r="F15" s="44"/>
      <c r="G15" s="99" t="s">
        <v>6</v>
      </c>
      <c r="H15" s="46">
        <f>SUM(H16:H18)</f>
        <v>-152010234.25999999</v>
      </c>
      <c r="I15" s="81"/>
      <c r="J15" s="100"/>
      <c r="K15" s="101" t="s">
        <v>6</v>
      </c>
      <c r="L15" s="102">
        <f>SUM(L17:L18)</f>
        <v>1559761504.74</v>
      </c>
      <c r="M15" s="10"/>
    </row>
    <row r="16" spans="1:14" s="4" customFormat="1" ht="15" hidden="1" customHeight="1" x14ac:dyDescent="0.25">
      <c r="A16" s="17"/>
      <c r="B16" s="96"/>
      <c r="C16" s="103" t="s">
        <v>16</v>
      </c>
      <c r="D16" s="104"/>
      <c r="E16" s="105"/>
      <c r="F16" s="106"/>
      <c r="G16" s="107" t="s">
        <v>16</v>
      </c>
      <c r="H16" s="108"/>
      <c r="I16" s="81"/>
      <c r="J16" s="100"/>
      <c r="K16" s="101"/>
      <c r="L16" s="102"/>
    </row>
    <row r="17" spans="1:14" s="4" customFormat="1" ht="15.95" customHeight="1" x14ac:dyDescent="0.25">
      <c r="A17" s="17"/>
      <c r="B17" s="96"/>
      <c r="C17" s="103" t="s">
        <v>28</v>
      </c>
      <c r="D17" s="109">
        <v>148039615</v>
      </c>
      <c r="E17" s="110"/>
      <c r="F17" s="111"/>
      <c r="G17" s="107" t="s">
        <v>28</v>
      </c>
      <c r="H17" s="112">
        <f>800000+3000000+139000</f>
        <v>3939000</v>
      </c>
      <c r="I17" s="81"/>
      <c r="J17" s="100"/>
      <c r="K17" s="103" t="s">
        <v>28</v>
      </c>
      <c r="L17" s="78">
        <f>SUM(D17,H17)</f>
        <v>151978615</v>
      </c>
      <c r="M17" s="7"/>
    </row>
    <row r="18" spans="1:14" s="4" customFormat="1" ht="15.95" customHeight="1" x14ac:dyDescent="0.25">
      <c r="A18" s="17"/>
      <c r="B18" s="96"/>
      <c r="C18" s="113" t="s">
        <v>18</v>
      </c>
      <c r="D18" s="114">
        <f>SUM(D19,D23)</f>
        <v>1563732124</v>
      </c>
      <c r="E18" s="61"/>
      <c r="F18" s="57"/>
      <c r="G18" s="115" t="s">
        <v>18</v>
      </c>
      <c r="H18" s="59">
        <f>SUM(H19,H23,H24,H25)</f>
        <v>-155949234.25999999</v>
      </c>
      <c r="I18" s="81"/>
      <c r="J18" s="100"/>
      <c r="K18" s="113" t="s">
        <v>18</v>
      </c>
      <c r="L18" s="78">
        <f>SUM(L19,L23,L24,L25)</f>
        <v>1407782889.74</v>
      </c>
      <c r="M18" s="173"/>
    </row>
    <row r="19" spans="1:14" s="4" customFormat="1" ht="15.95" customHeight="1" x14ac:dyDescent="0.25">
      <c r="A19" s="17"/>
      <c r="B19" s="96"/>
      <c r="C19" s="103" t="s">
        <v>36</v>
      </c>
      <c r="D19" s="109">
        <v>1551644138</v>
      </c>
      <c r="E19" s="110"/>
      <c r="F19" s="111"/>
      <c r="G19" s="107" t="s">
        <v>36</v>
      </c>
      <c r="H19" s="112">
        <f>400000+890500+80000-4500000+20910+500000+3150000-4037536+346100+38883786-7770000-265000+6048000+1818738+250000+155900-487700+529069-85000+495300+10974887+13564715+161900+32000+56064-300500+70000-5295000+2000000+16500+145000+565000-2171420-872000-9450+300431+2588680+550000+2029986+5019765-1721273-3475000-1189263+542000+1100000+250000+1386871+177491+3392407+1386000-190500-21800000+1100000+6031723+10000000-576357-465490+5734087+5701717.74-3500000-10583255+43000+24580+25000-1569770+610000-3102000-68705-77000+384219-515600-1955000-12122151-4506171-22322563-12706069+208107-1063831-581518-895332-22507868-1578000-15363039+233347+26000-3120307-2634094+1818644+93865-2186020-20000000+25000-284863+13080000+19923848-322543-2000000+250000-611219+500000+905912-105316-550000-976668+4034953-14828160-7333175-2085273+1390858-25414994+430585-400000-2738450-1918431-44299165-21562576-345345+35682-1050592-1780800-1428066-113304-129000</f>
        <v>-155958594.25999999</v>
      </c>
      <c r="I19" s="81"/>
      <c r="J19" s="100"/>
      <c r="K19" s="113" t="s">
        <v>36</v>
      </c>
      <c r="L19" s="116">
        <f>SUM(D19,H19)</f>
        <v>1395685543.74</v>
      </c>
      <c r="M19" s="173"/>
    </row>
    <row r="20" spans="1:14" s="4" customFormat="1" ht="14.25" customHeight="1" x14ac:dyDescent="0.25">
      <c r="A20" s="17"/>
      <c r="B20" s="96"/>
      <c r="C20" s="117" t="s">
        <v>17</v>
      </c>
      <c r="D20" s="109"/>
      <c r="E20" s="110"/>
      <c r="F20" s="111"/>
      <c r="G20" s="118" t="s">
        <v>17</v>
      </c>
      <c r="H20" s="112"/>
      <c r="I20" s="81"/>
      <c r="J20" s="100"/>
      <c r="K20" s="119" t="s">
        <v>17</v>
      </c>
      <c r="L20" s="116"/>
    </row>
    <row r="21" spans="1:14" s="4" customFormat="1" ht="15.95" customHeight="1" x14ac:dyDescent="0.25">
      <c r="A21" s="17"/>
      <c r="B21" s="96"/>
      <c r="C21" s="120" t="s">
        <v>19</v>
      </c>
      <c r="D21" s="177">
        <f>208735188+155075</f>
        <v>208890263</v>
      </c>
      <c r="E21" s="61"/>
      <c r="F21" s="57"/>
      <c r="G21" s="121" t="s">
        <v>19</v>
      </c>
      <c r="H21" s="205">
        <f>1818738+529069+47922-10244+2588680+19765+5000+60000+2057513-34553-197000-15363039-2129110-2186020+206300+4088953-21552308-1428066</f>
        <v>-31478400</v>
      </c>
      <c r="I21" s="81"/>
      <c r="J21" s="100"/>
      <c r="K21" s="122" t="s">
        <v>19</v>
      </c>
      <c r="L21" s="177">
        <f>SUM(D21,H21)</f>
        <v>177411863</v>
      </c>
      <c r="M21" s="7"/>
    </row>
    <row r="22" spans="1:14" s="4" customFormat="1" ht="15.95" customHeight="1" x14ac:dyDescent="0.25">
      <c r="A22" s="17"/>
      <c r="B22" s="96"/>
      <c r="C22" s="120" t="s">
        <v>27</v>
      </c>
      <c r="D22" s="177"/>
      <c r="E22" s="61"/>
      <c r="F22" s="57"/>
      <c r="G22" s="121" t="s">
        <v>27</v>
      </c>
      <c r="H22" s="205"/>
      <c r="I22" s="81"/>
      <c r="J22" s="100"/>
      <c r="K22" s="123" t="s">
        <v>20</v>
      </c>
      <c r="L22" s="177"/>
      <c r="M22" s="7"/>
      <c r="N22" s="173"/>
    </row>
    <row r="23" spans="1:14" s="4" customFormat="1" ht="15.95" customHeight="1" x14ac:dyDescent="0.25">
      <c r="A23" s="17"/>
      <c r="B23" s="96"/>
      <c r="C23" s="103" t="s">
        <v>37</v>
      </c>
      <c r="D23" s="109">
        <v>12087986</v>
      </c>
      <c r="E23" s="110"/>
      <c r="F23" s="111"/>
      <c r="G23" s="107" t="s">
        <v>37</v>
      </c>
      <c r="H23" s="112">
        <f>148150+78600-20377+190000+96580-43000+271074+246950+275500-177000+45000+62846+72000+159000+90000+77972+137521-49130+106900-144200+1697+26500-135800-128215-643381-4000-49560+56755-252496-43794-59480-106136-101701-78305-127550-66084-10500-35240</f>
        <v>-132904</v>
      </c>
      <c r="I23" s="81"/>
      <c r="J23" s="100"/>
      <c r="K23" s="25" t="s">
        <v>23</v>
      </c>
      <c r="L23" s="124">
        <f>SUM(D23,H23)</f>
        <v>11955082</v>
      </c>
      <c r="M23" s="7"/>
    </row>
    <row r="24" spans="1:14" s="4" customFormat="1" ht="15" x14ac:dyDescent="0.25">
      <c r="A24" s="17"/>
      <c r="B24" s="96"/>
      <c r="C24" s="103"/>
      <c r="D24" s="109"/>
      <c r="E24" s="110"/>
      <c r="F24" s="111"/>
      <c r="G24" s="107" t="s">
        <v>44</v>
      </c>
      <c r="H24" s="112">
        <f>30182+52765+59316</f>
        <v>142263</v>
      </c>
      <c r="I24" s="81"/>
      <c r="J24" s="100"/>
      <c r="K24" s="25" t="s">
        <v>44</v>
      </c>
      <c r="L24" s="124">
        <f t="shared" ref="L24:L25" si="0">SUM(D24,H24)</f>
        <v>142263</v>
      </c>
      <c r="M24" s="7"/>
    </row>
    <row r="25" spans="1:14" s="4" customFormat="1" ht="64.5" customHeight="1" x14ac:dyDescent="0.25">
      <c r="A25" s="17"/>
      <c r="B25" s="96"/>
      <c r="C25" s="103"/>
      <c r="D25" s="109"/>
      <c r="E25" s="110"/>
      <c r="F25" s="111"/>
      <c r="G25" s="175" t="s">
        <v>45</v>
      </c>
      <c r="H25" s="174">
        <v>1</v>
      </c>
      <c r="I25" s="81"/>
      <c r="J25" s="100"/>
      <c r="K25" s="176" t="s">
        <v>45</v>
      </c>
      <c r="L25" s="124">
        <f t="shared" si="0"/>
        <v>1</v>
      </c>
      <c r="M25" s="7"/>
    </row>
    <row r="26" spans="1:14" s="4" customFormat="1" ht="5.25" hidden="1" customHeight="1" x14ac:dyDescent="0.25">
      <c r="A26" s="17"/>
      <c r="B26" s="96"/>
      <c r="C26" s="125"/>
      <c r="D26" s="125"/>
      <c r="E26" s="126"/>
      <c r="F26" s="127"/>
      <c r="G26" s="128"/>
      <c r="H26" s="129"/>
      <c r="I26" s="81"/>
      <c r="J26" s="100"/>
      <c r="K26" s="125"/>
      <c r="L26" s="124"/>
    </row>
    <row r="27" spans="1:14" s="4" customFormat="1" ht="15" hidden="1" customHeight="1" x14ac:dyDescent="0.25">
      <c r="A27" s="19" t="s">
        <v>7</v>
      </c>
      <c r="B27" s="130"/>
      <c r="C27" s="120"/>
      <c r="D27" s="114"/>
      <c r="E27" s="201" t="s">
        <v>7</v>
      </c>
      <c r="F27" s="202"/>
      <c r="G27" s="58"/>
      <c r="H27" s="59"/>
      <c r="I27" s="131" t="s">
        <v>7</v>
      </c>
      <c r="J27" s="132"/>
      <c r="K27" s="122"/>
      <c r="L27" s="124"/>
    </row>
    <row r="28" spans="1:14" s="4" customFormat="1" ht="3.75" customHeight="1" x14ac:dyDescent="0.25">
      <c r="A28" s="19"/>
      <c r="B28" s="130"/>
      <c r="C28" s="125"/>
      <c r="D28" s="125"/>
      <c r="E28" s="126"/>
      <c r="F28" s="127"/>
      <c r="G28" s="128"/>
      <c r="H28" s="129"/>
      <c r="I28" s="131"/>
      <c r="J28" s="132"/>
      <c r="K28" s="125"/>
      <c r="L28" s="116"/>
      <c r="M28" s="7"/>
    </row>
    <row r="29" spans="1:14" s="4" customFormat="1" ht="15" x14ac:dyDescent="0.25">
      <c r="A29" s="20" t="s">
        <v>8</v>
      </c>
      <c r="B29" s="91">
        <f>SUM(B32:B36)</f>
        <v>1349793629</v>
      </c>
      <c r="C29" s="133"/>
      <c r="D29" s="114"/>
      <c r="E29" s="134" t="s">
        <v>8</v>
      </c>
      <c r="F29" s="57">
        <f>SUM(F30:F37)</f>
        <v>576298745</v>
      </c>
      <c r="G29" s="58"/>
      <c r="H29" s="59"/>
      <c r="I29" s="135" t="s">
        <v>8</v>
      </c>
      <c r="J29" s="82">
        <f>SUM(J30:J37)</f>
        <v>1926092374</v>
      </c>
      <c r="K29" s="109"/>
      <c r="L29" s="116"/>
    </row>
    <row r="30" spans="1:14" s="4" customFormat="1" ht="15" x14ac:dyDescent="0.25">
      <c r="A30" s="20"/>
      <c r="B30" s="91"/>
      <c r="C30" s="133"/>
      <c r="D30" s="114"/>
      <c r="E30" s="110" t="s">
        <v>40</v>
      </c>
      <c r="F30" s="57">
        <f>6088520+220000000</f>
        <v>226088520</v>
      </c>
      <c r="G30" s="58"/>
      <c r="H30" s="59"/>
      <c r="I30" s="81" t="s">
        <v>40</v>
      </c>
      <c r="J30" s="96">
        <f t="shared" ref="J30:J37" si="1">SUM(B30,F30)</f>
        <v>226088520</v>
      </c>
      <c r="K30" s="109"/>
      <c r="L30" s="116"/>
    </row>
    <row r="31" spans="1:14" s="4" customFormat="1" ht="15" x14ac:dyDescent="0.25">
      <c r="A31" s="20"/>
      <c r="B31" s="91"/>
      <c r="C31" s="133"/>
      <c r="D31" s="114"/>
      <c r="E31" s="110" t="s">
        <v>41</v>
      </c>
      <c r="F31" s="57">
        <v>22960000</v>
      </c>
      <c r="G31" s="58"/>
      <c r="H31" s="59"/>
      <c r="I31" s="81" t="s">
        <v>41</v>
      </c>
      <c r="J31" s="96">
        <f t="shared" si="1"/>
        <v>22960000</v>
      </c>
      <c r="K31" s="109"/>
      <c r="L31" s="116"/>
    </row>
    <row r="32" spans="1:14" s="4" customFormat="1" ht="15.75" customHeight="1" x14ac:dyDescent="0.25">
      <c r="A32" s="18" t="s">
        <v>15</v>
      </c>
      <c r="B32" s="96">
        <v>1599600</v>
      </c>
      <c r="C32" s="114"/>
      <c r="D32" s="114"/>
      <c r="E32" s="92" t="s">
        <v>15</v>
      </c>
      <c r="F32" s="57"/>
      <c r="G32" s="58"/>
      <c r="H32" s="59"/>
      <c r="I32" s="95" t="s">
        <v>15</v>
      </c>
      <c r="J32" s="96">
        <f t="shared" si="1"/>
        <v>1599600</v>
      </c>
      <c r="K32" s="109"/>
      <c r="L32" s="116"/>
      <c r="M32" s="7"/>
    </row>
    <row r="33" spans="1:13" s="4" customFormat="1" ht="15.95" customHeight="1" x14ac:dyDescent="0.25">
      <c r="A33" s="18" t="s">
        <v>31</v>
      </c>
      <c r="B33" s="96">
        <v>1060000000</v>
      </c>
      <c r="C33" s="114"/>
      <c r="D33" s="114"/>
      <c r="E33" s="92" t="s">
        <v>31</v>
      </c>
      <c r="F33" s="57">
        <f>125000000-585000000+170000000</f>
        <v>-290000000</v>
      </c>
      <c r="G33" s="58"/>
      <c r="H33" s="59"/>
      <c r="I33" s="136" t="s">
        <v>31</v>
      </c>
      <c r="J33" s="96">
        <f t="shared" si="1"/>
        <v>770000000</v>
      </c>
      <c r="K33" s="109"/>
      <c r="L33" s="116"/>
    </row>
    <row r="34" spans="1:13" s="4" customFormat="1" ht="15.95" customHeight="1" x14ac:dyDescent="0.25">
      <c r="A34" s="18"/>
      <c r="B34" s="96"/>
      <c r="C34" s="114"/>
      <c r="D34" s="114"/>
      <c r="E34" s="92" t="s">
        <v>43</v>
      </c>
      <c r="F34" s="57">
        <v>585000000</v>
      </c>
      <c r="G34" s="58"/>
      <c r="H34" s="59"/>
      <c r="I34" s="136" t="s">
        <v>43</v>
      </c>
      <c r="J34" s="96">
        <f t="shared" si="1"/>
        <v>585000000</v>
      </c>
      <c r="K34" s="109"/>
      <c r="L34" s="116"/>
    </row>
    <row r="35" spans="1:13" s="4" customFormat="1" ht="138.75" customHeight="1" x14ac:dyDescent="0.25">
      <c r="A35" s="27" t="s">
        <v>35</v>
      </c>
      <c r="B35" s="96">
        <v>277907219</v>
      </c>
      <c r="C35" s="114"/>
      <c r="D35" s="114"/>
      <c r="E35" s="137" t="s">
        <v>35</v>
      </c>
      <c r="F35" s="57">
        <f>-10000000+1089510+301056</f>
        <v>-8609434</v>
      </c>
      <c r="G35" s="58"/>
      <c r="H35" s="59"/>
      <c r="I35" s="138" t="s">
        <v>35</v>
      </c>
      <c r="J35" s="139">
        <f t="shared" si="1"/>
        <v>269297785</v>
      </c>
      <c r="K35" s="109"/>
      <c r="L35" s="116"/>
    </row>
    <row r="36" spans="1:13" s="4" customFormat="1" ht="144" customHeight="1" x14ac:dyDescent="0.25">
      <c r="A36" s="27" t="s">
        <v>34</v>
      </c>
      <c r="B36" s="140">
        <v>10286810</v>
      </c>
      <c r="C36" s="141"/>
      <c r="D36" s="114"/>
      <c r="E36" s="137" t="s">
        <v>34</v>
      </c>
      <c r="F36" s="57">
        <f>108161+15976728+756552+14696205</f>
        <v>31537646</v>
      </c>
      <c r="G36" s="58"/>
      <c r="H36" s="59"/>
      <c r="I36" s="138" t="s">
        <v>34</v>
      </c>
      <c r="J36" s="139">
        <f t="shared" si="1"/>
        <v>41824456</v>
      </c>
      <c r="K36" s="109"/>
      <c r="L36" s="116"/>
    </row>
    <row r="37" spans="1:13" s="4" customFormat="1" ht="110.25" customHeight="1" x14ac:dyDescent="0.25">
      <c r="A37" s="27"/>
      <c r="B37" s="140"/>
      <c r="C37" s="141"/>
      <c r="D37" s="114"/>
      <c r="E37" s="172" t="s">
        <v>42</v>
      </c>
      <c r="F37" s="57">
        <f>2836657+6485356</f>
        <v>9322013</v>
      </c>
      <c r="G37" s="58"/>
      <c r="H37" s="59"/>
      <c r="I37" s="138" t="s">
        <v>42</v>
      </c>
      <c r="J37" s="139">
        <f t="shared" si="1"/>
        <v>9322013</v>
      </c>
      <c r="K37" s="109"/>
      <c r="L37" s="116"/>
    </row>
    <row r="38" spans="1:13" s="4" customFormat="1" ht="15.95" customHeight="1" thickBot="1" x14ac:dyDescent="0.3">
      <c r="A38" s="26"/>
      <c r="B38" s="125"/>
      <c r="C38" s="142" t="s">
        <v>14</v>
      </c>
      <c r="D38" s="143">
        <f>SUM(D15,D6)</f>
        <v>8022313442</v>
      </c>
      <c r="E38" s="144"/>
      <c r="F38" s="145"/>
      <c r="G38" s="146" t="s">
        <v>14</v>
      </c>
      <c r="H38" s="147">
        <f>SUM(H15,H6)</f>
        <v>1172782967.49</v>
      </c>
      <c r="I38" s="109"/>
      <c r="J38" s="148"/>
      <c r="K38" s="149" t="s">
        <v>14</v>
      </c>
      <c r="L38" s="150">
        <f>SUM(L15,L6)</f>
        <v>9195096409.4899998</v>
      </c>
    </row>
    <row r="39" spans="1:13" s="4" customFormat="1" ht="3.75" customHeight="1" x14ac:dyDescent="0.25">
      <c r="A39" s="21"/>
      <c r="B39" s="48"/>
      <c r="C39" s="151"/>
      <c r="D39" s="152"/>
      <c r="E39" s="61"/>
      <c r="F39" s="57"/>
      <c r="G39" s="58"/>
      <c r="H39" s="59"/>
      <c r="I39" s="109"/>
      <c r="J39" s="48"/>
      <c r="K39" s="153"/>
      <c r="L39" s="154"/>
    </row>
    <row r="40" spans="1:13" s="4" customFormat="1" ht="14.25" customHeight="1" x14ac:dyDescent="0.25">
      <c r="A40" s="22"/>
      <c r="B40" s="48"/>
      <c r="C40" s="194" t="s">
        <v>9</v>
      </c>
      <c r="D40" s="195"/>
      <c r="E40" s="155"/>
      <c r="F40" s="80"/>
      <c r="G40" s="203" t="s">
        <v>9</v>
      </c>
      <c r="H40" s="204"/>
      <c r="I40" s="123"/>
      <c r="J40" s="48"/>
      <c r="K40" s="83" t="s">
        <v>9</v>
      </c>
      <c r="L40" s="84"/>
    </row>
    <row r="41" spans="1:13" s="4" customFormat="1" ht="14.25" customHeight="1" x14ac:dyDescent="0.25">
      <c r="A41" s="21"/>
      <c r="B41" s="78"/>
      <c r="C41" s="97" t="s">
        <v>10</v>
      </c>
      <c r="D41" s="104">
        <f>SUM(D42,D43)</f>
        <v>190978916</v>
      </c>
      <c r="E41" s="105"/>
      <c r="F41" s="106"/>
      <c r="G41" s="99" t="s">
        <v>10</v>
      </c>
      <c r="H41" s="108">
        <f>SUM(H42,H43)</f>
        <v>164326</v>
      </c>
      <c r="I41" s="156"/>
      <c r="J41" s="100"/>
      <c r="K41" s="101" t="s">
        <v>10</v>
      </c>
      <c r="L41" s="102">
        <f>SUM(L42:L44)</f>
        <v>191143242</v>
      </c>
    </row>
    <row r="42" spans="1:13" s="4" customFormat="1" ht="18" customHeight="1" x14ac:dyDescent="0.25">
      <c r="A42" s="21"/>
      <c r="B42" s="114"/>
      <c r="C42" s="157" t="s">
        <v>26</v>
      </c>
      <c r="D42" s="158">
        <v>105978916</v>
      </c>
      <c r="E42" s="159"/>
      <c r="F42" s="51"/>
      <c r="G42" s="160" t="s">
        <v>26</v>
      </c>
      <c r="H42" s="53">
        <f>380534-216208</f>
        <v>164326</v>
      </c>
      <c r="I42" s="109"/>
      <c r="J42" s="109"/>
      <c r="K42" s="157" t="s">
        <v>26</v>
      </c>
      <c r="L42" s="161">
        <f>SUM(D42,H42)</f>
        <v>106143242</v>
      </c>
      <c r="M42" s="7"/>
    </row>
    <row r="43" spans="1:13" s="4" customFormat="1" ht="21.75" customHeight="1" x14ac:dyDescent="0.25">
      <c r="A43" s="21"/>
      <c r="B43" s="116"/>
      <c r="C43" s="157" t="s">
        <v>25</v>
      </c>
      <c r="D43" s="158">
        <v>85000000</v>
      </c>
      <c r="E43" s="159"/>
      <c r="F43" s="51"/>
      <c r="G43" s="160" t="s">
        <v>25</v>
      </c>
      <c r="H43" s="53"/>
      <c r="I43" s="109"/>
      <c r="J43" s="116"/>
      <c r="K43" s="157" t="s">
        <v>25</v>
      </c>
      <c r="L43" s="161">
        <f>SUM(D43,H43)</f>
        <v>85000000</v>
      </c>
    </row>
    <row r="44" spans="1:13" s="4" customFormat="1" ht="7.5" hidden="1" customHeight="1" x14ac:dyDescent="0.25">
      <c r="A44" s="21"/>
      <c r="B44" s="116"/>
      <c r="C44" s="162"/>
      <c r="D44" s="158"/>
      <c r="E44" s="159"/>
      <c r="F44" s="51"/>
      <c r="G44" s="52"/>
      <c r="H44" s="53"/>
      <c r="I44" s="109"/>
      <c r="J44" s="116"/>
      <c r="K44" s="157" t="s">
        <v>30</v>
      </c>
      <c r="L44" s="161"/>
    </row>
    <row r="45" spans="1:13" s="3" customFormat="1" ht="16.5" customHeight="1" x14ac:dyDescent="0.25">
      <c r="A45" s="23" t="s">
        <v>11</v>
      </c>
      <c r="B45" s="163">
        <f>SUM(B29,B6)</f>
        <v>8213292358</v>
      </c>
      <c r="C45" s="164" t="s">
        <v>12</v>
      </c>
      <c r="D45" s="165">
        <f>SUM(D38:D41)</f>
        <v>8213292358</v>
      </c>
      <c r="E45" s="166" t="s">
        <v>11</v>
      </c>
      <c r="F45" s="167">
        <f>SUM(F29,F6)</f>
        <v>1172947293.4900002</v>
      </c>
      <c r="G45" s="168" t="s">
        <v>12</v>
      </c>
      <c r="H45" s="169">
        <f>SUM(H38:H41)</f>
        <v>1172947293.49</v>
      </c>
      <c r="I45" s="164" t="s">
        <v>11</v>
      </c>
      <c r="J45" s="163">
        <f>SUM(J29,J6)</f>
        <v>9386239651.4899998</v>
      </c>
      <c r="K45" s="164" t="s">
        <v>12</v>
      </c>
      <c r="L45" s="170">
        <f>SUM(L38:L41)</f>
        <v>9386239651.4899998</v>
      </c>
      <c r="M45" s="171"/>
    </row>
    <row r="46" spans="1:13" ht="14.25" customHeight="1" x14ac:dyDescent="0.2">
      <c r="L46" s="6"/>
    </row>
    <row r="47" spans="1:13" ht="13.9" hidden="1" customHeight="1" x14ac:dyDescent="0.2"/>
    <row r="48" spans="1:13" ht="9" hidden="1" customHeight="1" x14ac:dyDescent="0.2"/>
    <row r="49" spans="9:11" hidden="1" x14ac:dyDescent="0.2"/>
    <row r="50" spans="9:11" hidden="1" x14ac:dyDescent="0.2"/>
    <row r="51" spans="9:11" hidden="1" x14ac:dyDescent="0.2"/>
    <row r="52" spans="9:11" hidden="1" x14ac:dyDescent="0.2"/>
    <row r="53" spans="9:11" hidden="1" x14ac:dyDescent="0.2"/>
    <row r="54" spans="9:11" hidden="1" x14ac:dyDescent="0.2"/>
    <row r="55" spans="9:11" hidden="1" x14ac:dyDescent="0.2"/>
    <row r="56" spans="9:11" hidden="1" x14ac:dyDescent="0.2"/>
    <row r="57" spans="9:11" x14ac:dyDescent="0.2">
      <c r="I57" s="5"/>
    </row>
    <row r="59" spans="9:11" x14ac:dyDescent="0.2">
      <c r="K59" s="5"/>
    </row>
  </sheetData>
  <mergeCells count="18">
    <mergeCell ref="C40:D40"/>
    <mergeCell ref="E3:H3"/>
    <mergeCell ref="G12:H12"/>
    <mergeCell ref="E27:F27"/>
    <mergeCell ref="G40:H40"/>
    <mergeCell ref="H21:H22"/>
    <mergeCell ref="D21:D22"/>
    <mergeCell ref="L21:L22"/>
    <mergeCell ref="A2:L2"/>
    <mergeCell ref="K14:L14"/>
    <mergeCell ref="A3:D3"/>
    <mergeCell ref="C14:D14"/>
    <mergeCell ref="I3:L3"/>
    <mergeCell ref="C4:D4"/>
    <mergeCell ref="C5:D5"/>
    <mergeCell ref="K4:L4"/>
    <mergeCell ref="K5:L5"/>
    <mergeCell ref="C12:D12"/>
  </mergeCells>
  <phoneticPr fontId="6" type="noConversion"/>
  <printOptions horizontalCentered="1" verticalCentered="1"/>
  <pageMargins left="0.39370078740157483" right="0.39370078740157483" top="0.39370078740157483" bottom="0.39370078740157483" header="0" footer="0"/>
  <pageSetup paperSize="9" scale="47" orientation="landscape" r:id="rId1"/>
  <headerFooter alignWithMargins="0">
    <oddHeader xml:space="preserve">&amp;L&amp;8
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tabela 3</vt:lpstr>
      <vt:lpstr>'tabela 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Wiesław Szanduła</dc:creator>
  <cp:lastModifiedBy>Żulik Zbigniew</cp:lastModifiedBy>
  <cp:lastPrinted>2023-06-20T06:40:35Z</cp:lastPrinted>
  <dcterms:created xsi:type="dcterms:W3CDTF">1997-11-06T07:54:46Z</dcterms:created>
  <dcterms:modified xsi:type="dcterms:W3CDTF">2024-01-04T12:46:18Z</dcterms:modified>
</cp:coreProperties>
</file>